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окоткин\Documents\001 ДИРЕКЦИЯ ПРИОРИТЕТ\02 Итоговый отчет 2021\001 Финальный отчет\"/>
    </mc:Choice>
  </mc:AlternateContent>
  <bookViews>
    <workbookView xWindow="0" yWindow="0" windowWidth="23040" windowHeight="9192" firstSheet="6" activeTab="8"/>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62913"/>
</workbook>
</file>

<file path=xl/calcChain.xml><?xml version="1.0" encoding="utf-8"?>
<calcChain xmlns="http://schemas.openxmlformats.org/spreadsheetml/2006/main">
  <c r="G53" i="9" l="1"/>
  <c r="E53" i="9"/>
  <c r="P52" i="9"/>
  <c r="L52" i="9"/>
  <c r="L50" i="9" s="1"/>
  <c r="G52" i="9"/>
  <c r="F52" i="9"/>
  <c r="E52" i="9"/>
  <c r="G50" i="9"/>
  <c r="E50" i="9"/>
  <c r="Q49" i="9"/>
  <c r="P49" i="9"/>
  <c r="O49" i="9"/>
  <c r="N49" i="9"/>
  <c r="M49" i="9"/>
  <c r="L49" i="9"/>
  <c r="K49" i="9"/>
  <c r="J49" i="9"/>
  <c r="I49" i="9"/>
  <c r="H49" i="9"/>
  <c r="G49" i="9"/>
  <c r="F49" i="9"/>
  <c r="E49" i="9"/>
  <c r="Q48" i="9"/>
  <c r="P48" i="9"/>
  <c r="O48" i="9"/>
  <c r="N48" i="9"/>
  <c r="M48" i="9"/>
  <c r="L48" i="9"/>
  <c r="K48" i="9"/>
  <c r="J48" i="9"/>
  <c r="H48" i="9"/>
  <c r="G48" i="9"/>
  <c r="F48" i="9"/>
  <c r="E48" i="9"/>
  <c r="Q47" i="9"/>
  <c r="P47" i="9"/>
  <c r="O47" i="9"/>
  <c r="N47" i="9"/>
  <c r="M47" i="9"/>
  <c r="L47" i="9"/>
  <c r="K47" i="9"/>
  <c r="J47" i="9"/>
  <c r="H47" i="9"/>
  <c r="G47" i="9"/>
  <c r="F47" i="9"/>
  <c r="E47" i="9"/>
  <c r="Q46" i="9"/>
  <c r="K46" i="9"/>
  <c r="E46" i="9"/>
  <c r="P45" i="9"/>
  <c r="L45" i="9"/>
  <c r="F45" i="9"/>
  <c r="M44" i="9"/>
  <c r="K44" i="9"/>
  <c r="G44" i="9"/>
  <c r="G38" i="9" s="1"/>
  <c r="Q33" i="9"/>
  <c r="P33" i="9"/>
  <c r="O33" i="9"/>
  <c r="N33" i="9"/>
  <c r="M33" i="9"/>
  <c r="L33" i="9"/>
  <c r="K33" i="9"/>
  <c r="J33" i="9"/>
  <c r="I33" i="9"/>
  <c r="E20" i="8" s="1"/>
  <c r="H33" i="9"/>
  <c r="D20" i="8" s="1"/>
  <c r="G33" i="9"/>
  <c r="F33" i="9"/>
  <c r="E33" i="9"/>
  <c r="Q29" i="9"/>
  <c r="P29" i="9"/>
  <c r="P46" i="9" s="1"/>
  <c r="O29" i="9"/>
  <c r="O46" i="9" s="1"/>
  <c r="N29" i="9"/>
  <c r="N46" i="9" s="1"/>
  <c r="M29" i="9"/>
  <c r="M46" i="9" s="1"/>
  <c r="L29" i="9"/>
  <c r="L46" i="9" s="1"/>
  <c r="K29" i="9"/>
  <c r="J29" i="9"/>
  <c r="J46" i="9" s="1"/>
  <c r="I29" i="9"/>
  <c r="I46" i="9" s="1"/>
  <c r="H29" i="9"/>
  <c r="H46" i="9" s="1"/>
  <c r="G29" i="9"/>
  <c r="G46" i="9" s="1"/>
  <c r="F29" i="9"/>
  <c r="F46" i="9" s="1"/>
  <c r="E29" i="9"/>
  <c r="Q28" i="9"/>
  <c r="Q45" i="9" s="1"/>
  <c r="P28" i="9"/>
  <c r="O28" i="9"/>
  <c r="O45" i="9" s="1"/>
  <c r="N28" i="9"/>
  <c r="N45" i="9" s="1"/>
  <c r="M28" i="9"/>
  <c r="M45" i="9" s="1"/>
  <c r="L28" i="9"/>
  <c r="K28" i="9"/>
  <c r="K45" i="9" s="1"/>
  <c r="J28" i="9"/>
  <c r="J45" i="9" s="1"/>
  <c r="I28" i="9"/>
  <c r="H28" i="9"/>
  <c r="H45" i="9" s="1"/>
  <c r="G28" i="9"/>
  <c r="G45" i="9" s="1"/>
  <c r="F28" i="9"/>
  <c r="E28" i="9"/>
  <c r="E45" i="9" s="1"/>
  <c r="Q27" i="9"/>
  <c r="Q44" i="9" s="1"/>
  <c r="Q38" i="9" s="1"/>
  <c r="P27" i="9"/>
  <c r="O27" i="9"/>
  <c r="O44" i="9" s="1"/>
  <c r="N27" i="9"/>
  <c r="N44" i="9" s="1"/>
  <c r="M27" i="9"/>
  <c r="L27" i="9"/>
  <c r="L44" i="9" s="1"/>
  <c r="L38" i="9" s="1"/>
  <c r="K27" i="9"/>
  <c r="J27" i="9"/>
  <c r="I27" i="9"/>
  <c r="H27" i="9"/>
  <c r="H44" i="9" s="1"/>
  <c r="G27" i="9"/>
  <c r="F27" i="9"/>
  <c r="F44" i="9" s="1"/>
  <c r="F38" i="9" s="1"/>
  <c r="E27" i="9"/>
  <c r="E44" i="9" s="1"/>
  <c r="E38" i="9" s="1"/>
  <c r="Q24" i="9"/>
  <c r="M24" i="9"/>
  <c r="L24" i="9"/>
  <c r="K24" i="9"/>
  <c r="G24" i="9"/>
  <c r="F24" i="9"/>
  <c r="E24" i="9"/>
  <c r="Q23" i="9"/>
  <c r="Q15" i="9" s="1"/>
  <c r="P23" i="9"/>
  <c r="O23" i="9"/>
  <c r="N23" i="9"/>
  <c r="M23" i="9"/>
  <c r="L23" i="9"/>
  <c r="K23" i="9"/>
  <c r="K15" i="9" s="1"/>
  <c r="J23" i="9"/>
  <c r="I23" i="9"/>
  <c r="H23" i="9"/>
  <c r="G23" i="9"/>
  <c r="F23" i="9"/>
  <c r="E23" i="9"/>
  <c r="E15" i="9" s="1"/>
  <c r="Q22" i="9"/>
  <c r="P22" i="9"/>
  <c r="O22" i="9"/>
  <c r="N22" i="9"/>
  <c r="M22" i="9"/>
  <c r="M15" i="9" s="1"/>
  <c r="L22" i="9"/>
  <c r="K22" i="9"/>
  <c r="J22" i="9"/>
  <c r="I22" i="9"/>
  <c r="I15" i="9" s="1"/>
  <c r="E18" i="8" s="1"/>
  <c r="H22" i="9"/>
  <c r="H15" i="9" s="1"/>
  <c r="D18" i="8" s="1"/>
  <c r="G22" i="9"/>
  <c r="G15" i="9" s="1"/>
  <c r="F22" i="9"/>
  <c r="E22" i="9"/>
  <c r="P15" i="9"/>
  <c r="O15" i="9"/>
  <c r="N15" i="9"/>
  <c r="J15" i="9"/>
  <c r="Q14" i="9"/>
  <c r="P14" i="9"/>
  <c r="O14" i="9"/>
  <c r="N14" i="9"/>
  <c r="N10" i="9" s="1"/>
  <c r="M14" i="9"/>
  <c r="L14" i="9"/>
  <c r="K14" i="9"/>
  <c r="J14" i="9"/>
  <c r="I14" i="9"/>
  <c r="H14" i="9"/>
  <c r="H10" i="9" s="1"/>
  <c r="D17" i="8" s="1"/>
  <c r="G14" i="9"/>
  <c r="F14" i="9"/>
  <c r="E14" i="9"/>
  <c r="Q13" i="9"/>
  <c r="P13" i="9"/>
  <c r="O13" i="9"/>
  <c r="O10" i="9" s="1"/>
  <c r="N13" i="9"/>
  <c r="M13" i="9"/>
  <c r="L13" i="9"/>
  <c r="K13" i="9"/>
  <c r="K10" i="9" s="1"/>
  <c r="J13" i="9"/>
  <c r="I13" i="9"/>
  <c r="I10" i="9" s="1"/>
  <c r="E17" i="8" s="1"/>
  <c r="H13" i="9"/>
  <c r="G13" i="9"/>
  <c r="F13" i="9"/>
  <c r="E13" i="9"/>
  <c r="Q10" i="9"/>
  <c r="M10" i="9"/>
  <c r="L10" i="9"/>
  <c r="G10" i="9"/>
  <c r="F10" i="9"/>
  <c r="E10" i="9"/>
  <c r="N9" i="9"/>
  <c r="M9" i="9"/>
  <c r="L9" i="9"/>
  <c r="H9" i="9"/>
  <c r="G9" i="9"/>
  <c r="F9" i="9"/>
  <c r="E9" i="9"/>
  <c r="N8" i="9"/>
  <c r="N6" i="9" s="1"/>
  <c r="M8" i="9"/>
  <c r="L8" i="9"/>
  <c r="L6" i="9" s="1"/>
  <c r="H8" i="9"/>
  <c r="H6" i="9" s="1"/>
  <c r="D16" i="8" s="1"/>
  <c r="G8" i="9"/>
  <c r="G6" i="9" s="1"/>
  <c r="F8" i="9"/>
  <c r="Q5" i="9"/>
  <c r="Q9" i="9" s="1"/>
  <c r="P5" i="9"/>
  <c r="O5" i="9"/>
  <c r="O9" i="9" s="1"/>
  <c r="N5" i="9"/>
  <c r="N53" i="9" s="1"/>
  <c r="M5" i="9"/>
  <c r="M53" i="9" s="1"/>
  <c r="L5" i="9"/>
  <c r="L53" i="9" s="1"/>
  <c r="K5" i="9"/>
  <c r="K9" i="9" s="1"/>
  <c r="J5" i="9"/>
  <c r="I5" i="9"/>
  <c r="I9" i="9" s="1"/>
  <c r="H5" i="9"/>
  <c r="H53" i="9" s="1"/>
  <c r="F5" i="9"/>
  <c r="F53" i="9" s="1"/>
  <c r="E5" i="9"/>
  <c r="Q4" i="9"/>
  <c r="Q52" i="9" s="1"/>
  <c r="P4" i="9"/>
  <c r="P8" i="9" s="1"/>
  <c r="O4" i="9"/>
  <c r="N4" i="9"/>
  <c r="N52" i="9" s="1"/>
  <c r="N50" i="9" s="1"/>
  <c r="M4" i="9"/>
  <c r="M52" i="9" s="1"/>
  <c r="M50" i="9" s="1"/>
  <c r="L4" i="9"/>
  <c r="K4" i="9"/>
  <c r="K52" i="9" s="1"/>
  <c r="J4" i="9"/>
  <c r="J8" i="9" s="1"/>
  <c r="I4" i="9"/>
  <c r="H4" i="9"/>
  <c r="H52" i="9" s="1"/>
  <c r="H50" i="9" s="1"/>
  <c r="F4" i="9"/>
  <c r="E4" i="9"/>
  <c r="E8" i="9" s="1"/>
  <c r="E6" i="9" s="1"/>
  <c r="Q2" i="9"/>
  <c r="P2" i="9"/>
  <c r="O2" i="9"/>
  <c r="N2" i="9"/>
  <c r="M2" i="9"/>
  <c r="L2" i="9"/>
  <c r="K2" i="9"/>
  <c r="J2" i="9"/>
  <c r="I2" i="9"/>
  <c r="E15" i="8" s="1"/>
  <c r="H2" i="9"/>
  <c r="D15" i="8" s="1"/>
  <c r="G2" i="9"/>
  <c r="F2" i="9"/>
  <c r="E2" i="9"/>
  <c r="D22" i="8"/>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Q39" i="7"/>
  <c r="Q33" i="7" s="1"/>
  <c r="P39" i="7"/>
  <c r="P33" i="7" s="1"/>
  <c r="L39" i="7"/>
  <c r="K39" i="7"/>
  <c r="K33" i="7" s="1"/>
  <c r="J39" i="7"/>
  <c r="F39" i="7"/>
  <c r="E39" i="7"/>
  <c r="E33" i="7" s="1"/>
  <c r="L33" i="7"/>
  <c r="F33" i="7"/>
  <c r="Q29" i="7"/>
  <c r="P29" i="7"/>
  <c r="O29" i="7"/>
  <c r="N29" i="7"/>
  <c r="M29" i="7"/>
  <c r="L29" i="7"/>
  <c r="K29" i="7"/>
  <c r="J29" i="7"/>
  <c r="I29" i="7"/>
  <c r="H29" i="7"/>
  <c r="G29" i="7"/>
  <c r="F29" i="7"/>
  <c r="E29" i="7"/>
  <c r="Q28" i="7"/>
  <c r="P28" i="7"/>
  <c r="O28" i="7"/>
  <c r="N28" i="7"/>
  <c r="M28" i="7"/>
  <c r="L28" i="7"/>
  <c r="K28" i="7"/>
  <c r="J28" i="7"/>
  <c r="I28" i="7"/>
  <c r="H28" i="7"/>
  <c r="G28" i="7"/>
  <c r="F28" i="7"/>
  <c r="E28" i="7"/>
  <c r="Q27" i="7"/>
  <c r="P27" i="7"/>
  <c r="P26" i="7" s="1"/>
  <c r="O27" i="7"/>
  <c r="N27" i="7"/>
  <c r="M27" i="7"/>
  <c r="L27" i="7"/>
  <c r="K27" i="7"/>
  <c r="J27" i="7"/>
  <c r="J26" i="7" s="1"/>
  <c r="I27" i="7"/>
  <c r="H27" i="7"/>
  <c r="G27" i="7"/>
  <c r="F27" i="7"/>
  <c r="E27" i="7"/>
  <c r="Q26" i="7"/>
  <c r="L26" i="7"/>
  <c r="K26" i="7"/>
  <c r="F26" i="7"/>
  <c r="E26" i="7"/>
  <c r="Q25" i="7"/>
  <c r="P25" i="7"/>
  <c r="L25" i="7"/>
  <c r="K25" i="7"/>
  <c r="J25" i="7"/>
  <c r="F25" i="7"/>
  <c r="E25" i="7"/>
  <c r="Q24" i="7"/>
  <c r="M24" i="7"/>
  <c r="L24" i="7"/>
  <c r="L22" i="7" s="1"/>
  <c r="K24" i="7"/>
  <c r="K22" i="7" s="1"/>
  <c r="G24" i="7"/>
  <c r="F24" i="7"/>
  <c r="E24" i="7"/>
  <c r="P21" i="7"/>
  <c r="O21" i="7"/>
  <c r="J21" i="7"/>
  <c r="H21" i="7"/>
  <c r="Q20" i="7"/>
  <c r="P20" i="7"/>
  <c r="K20" i="7"/>
  <c r="J20" i="7"/>
  <c r="E20" i="7"/>
  <c r="Q18" i="7"/>
  <c r="P18" i="7"/>
  <c r="P17" i="7" s="1"/>
  <c r="O18" i="7"/>
  <c r="N18" i="7"/>
  <c r="M18" i="7"/>
  <c r="L18" i="7"/>
  <c r="K18" i="7"/>
  <c r="J18" i="7"/>
  <c r="I18" i="7"/>
  <c r="H18" i="7"/>
  <c r="G18" i="7"/>
  <c r="F18" i="7"/>
  <c r="E18" i="7"/>
  <c r="K17" i="7"/>
  <c r="F17" i="7"/>
  <c r="Q14" i="7"/>
  <c r="P14" i="7"/>
  <c r="O14" i="7"/>
  <c r="N14" i="7"/>
  <c r="M14" i="7"/>
  <c r="L14" i="7"/>
  <c r="K14" i="7"/>
  <c r="J14" i="7"/>
  <c r="I14" i="7"/>
  <c r="H14" i="7"/>
  <c r="D18" i="6" s="1"/>
  <c r="G14" i="7"/>
  <c r="F14" i="7"/>
  <c r="E14" i="7"/>
  <c r="Q13" i="7"/>
  <c r="P13" i="7"/>
  <c r="O13" i="7"/>
  <c r="N13" i="7"/>
  <c r="M13" i="7"/>
  <c r="L13" i="7"/>
  <c r="L10" i="7" s="1"/>
  <c r="K13" i="7"/>
  <c r="J13" i="7"/>
  <c r="I13" i="7"/>
  <c r="H13" i="7"/>
  <c r="G13" i="7"/>
  <c r="F13" i="7"/>
  <c r="F10" i="7" s="1"/>
  <c r="E13" i="7"/>
  <c r="Q12" i="7"/>
  <c r="P12" i="7"/>
  <c r="O12" i="7"/>
  <c r="O10" i="7" s="1"/>
  <c r="N12" i="7"/>
  <c r="M12" i="7"/>
  <c r="L12" i="7"/>
  <c r="K12" i="7"/>
  <c r="J12" i="7"/>
  <c r="I12" i="7"/>
  <c r="I10" i="7" s="1"/>
  <c r="E17" i="6" s="1"/>
  <c r="H12" i="7"/>
  <c r="G12" i="7"/>
  <c r="F12" i="7"/>
  <c r="E12" i="7"/>
  <c r="Q10" i="7"/>
  <c r="P10" i="7"/>
  <c r="K10" i="7"/>
  <c r="J10" i="7"/>
  <c r="E10" i="7"/>
  <c r="Q9" i="7"/>
  <c r="P9" i="7"/>
  <c r="O9" i="7"/>
  <c r="N9" i="7"/>
  <c r="M9" i="7"/>
  <c r="L9" i="7"/>
  <c r="K9" i="7"/>
  <c r="J9" i="7"/>
  <c r="I9" i="7"/>
  <c r="H9" i="7"/>
  <c r="G9" i="7"/>
  <c r="F9" i="7"/>
  <c r="E9" i="7"/>
  <c r="Q8" i="7"/>
  <c r="L8" i="7"/>
  <c r="K8" i="7"/>
  <c r="F8" i="7"/>
  <c r="F6" i="7" s="1"/>
  <c r="E8" i="7"/>
  <c r="L6" i="7"/>
  <c r="Q5" i="7"/>
  <c r="Q21" i="7" s="1"/>
  <c r="Q17" i="7" s="1"/>
  <c r="P5" i="7"/>
  <c r="O5" i="7"/>
  <c r="O25" i="7" s="1"/>
  <c r="N5" i="7"/>
  <c r="N25" i="7" s="1"/>
  <c r="M5" i="7"/>
  <c r="L5" i="7"/>
  <c r="L21" i="7" s="1"/>
  <c r="K5" i="7"/>
  <c r="K21" i="7" s="1"/>
  <c r="J5" i="7"/>
  <c r="I5" i="7"/>
  <c r="I25" i="7" s="1"/>
  <c r="H5" i="7"/>
  <c r="H25" i="7" s="1"/>
  <c r="G5" i="7"/>
  <c r="F5" i="7"/>
  <c r="F21" i="7" s="1"/>
  <c r="E5" i="7"/>
  <c r="E21" i="7" s="1"/>
  <c r="E17" i="7" s="1"/>
  <c r="Q4" i="7"/>
  <c r="P4" i="7"/>
  <c r="P8" i="7" s="1"/>
  <c r="P6" i="7" s="1"/>
  <c r="O4" i="7"/>
  <c r="O2" i="7" s="1"/>
  <c r="N4" i="7"/>
  <c r="M4" i="7"/>
  <c r="M20" i="7" s="1"/>
  <c r="L4" i="7"/>
  <c r="L20" i="7" s="1"/>
  <c r="L17" i="7" s="1"/>
  <c r="K4" i="7"/>
  <c r="J4" i="7"/>
  <c r="J8" i="7" s="1"/>
  <c r="J6" i="7" s="1"/>
  <c r="I4" i="7"/>
  <c r="I20" i="7" s="1"/>
  <c r="H4" i="7"/>
  <c r="G4" i="7"/>
  <c r="G20" i="7" s="1"/>
  <c r="F4" i="7"/>
  <c r="F20" i="7" s="1"/>
  <c r="E4" i="7"/>
  <c r="Q2" i="7"/>
  <c r="P2" i="7"/>
  <c r="K2" i="7"/>
  <c r="J2" i="7"/>
  <c r="H2" i="7"/>
  <c r="D15" i="6" s="1"/>
  <c r="E2" i="7"/>
  <c r="E18" i="6"/>
  <c r="Q24" i="5"/>
  <c r="P24" i="5"/>
  <c r="O24" i="5"/>
  <c r="O21" i="5" s="1"/>
  <c r="N24" i="5"/>
  <c r="M24" i="5"/>
  <c r="L24" i="5"/>
  <c r="K24" i="5"/>
  <c r="J24" i="5"/>
  <c r="I24" i="5"/>
  <c r="H24" i="5"/>
  <c r="G24" i="5"/>
  <c r="F24" i="5"/>
  <c r="E24" i="5"/>
  <c r="Q23" i="5"/>
  <c r="Q21" i="5" s="1"/>
  <c r="P23" i="5"/>
  <c r="P21" i="5" s="1"/>
  <c r="O23" i="5"/>
  <c r="N23" i="5"/>
  <c r="N21" i="5" s="1"/>
  <c r="M23" i="5"/>
  <c r="M21" i="5" s="1"/>
  <c r="L23" i="5"/>
  <c r="K23" i="5"/>
  <c r="K21" i="5" s="1"/>
  <c r="J23" i="5"/>
  <c r="I23" i="5"/>
  <c r="H23" i="5"/>
  <c r="H21" i="5" s="1"/>
  <c r="D20" i="4" s="1"/>
  <c r="G23" i="5"/>
  <c r="G21" i="5" s="1"/>
  <c r="F23" i="5"/>
  <c r="E23" i="5"/>
  <c r="E21" i="5" s="1"/>
  <c r="L21" i="5"/>
  <c r="J21" i="5"/>
  <c r="I21" i="5"/>
  <c r="E20" i="4" s="1"/>
  <c r="F21" i="5"/>
  <c r="Q19" i="5"/>
  <c r="P19" i="5"/>
  <c r="O19" i="5"/>
  <c r="N19" i="5"/>
  <c r="M19" i="5"/>
  <c r="L19" i="5"/>
  <c r="K19" i="5"/>
  <c r="J19" i="5"/>
  <c r="I19" i="5"/>
  <c r="H19" i="5"/>
  <c r="G19" i="5"/>
  <c r="F19" i="5"/>
  <c r="E19" i="5"/>
  <c r="Q18" i="5"/>
  <c r="Q16" i="5" s="1"/>
  <c r="P18" i="5"/>
  <c r="P16" i="5" s="1"/>
  <c r="O18" i="5"/>
  <c r="N18" i="5"/>
  <c r="M18" i="5"/>
  <c r="M16" i="5" s="1"/>
  <c r="L18" i="5"/>
  <c r="L16" i="5" s="1"/>
  <c r="K18" i="5"/>
  <c r="K16" i="5" s="1"/>
  <c r="J18" i="5"/>
  <c r="J16" i="5" s="1"/>
  <c r="I18" i="5"/>
  <c r="H18" i="5"/>
  <c r="G18" i="5"/>
  <c r="F18" i="5"/>
  <c r="F16" i="5" s="1"/>
  <c r="E18" i="5"/>
  <c r="E16" i="5" s="1"/>
  <c r="O16" i="5"/>
  <c r="N16" i="5"/>
  <c r="I16" i="5"/>
  <c r="E18" i="4" s="1"/>
  <c r="H16" i="5"/>
  <c r="G16" i="5"/>
  <c r="Q11" i="5"/>
  <c r="P11" i="5"/>
  <c r="O11" i="5"/>
  <c r="N11" i="5"/>
  <c r="M11" i="5"/>
  <c r="L11" i="5"/>
  <c r="K11" i="5"/>
  <c r="J11" i="5"/>
  <c r="I11" i="5"/>
  <c r="E17" i="4" s="1"/>
  <c r="H11" i="5"/>
  <c r="D17" i="4" s="1"/>
  <c r="G11" i="5"/>
  <c r="F11" i="5"/>
  <c r="E11" i="5"/>
  <c r="Q10" i="5"/>
  <c r="P10" i="5"/>
  <c r="O10" i="5"/>
  <c r="N10" i="5"/>
  <c r="N8" i="5" s="1"/>
  <c r="M10" i="5"/>
  <c r="M8" i="5" s="1"/>
  <c r="L10" i="5"/>
  <c r="K10" i="5"/>
  <c r="K8" i="5" s="1"/>
  <c r="J10" i="5"/>
  <c r="J8" i="5" s="1"/>
  <c r="I10" i="5"/>
  <c r="I8" i="5" s="1"/>
  <c r="E16" i="4" s="1"/>
  <c r="H10" i="5"/>
  <c r="H8" i="5" s="1"/>
  <c r="D16" i="4" s="1"/>
  <c r="G10" i="5"/>
  <c r="G8" i="5" s="1"/>
  <c r="F10" i="5"/>
  <c r="E10" i="5"/>
  <c r="Q8" i="5"/>
  <c r="P8" i="5"/>
  <c r="O8" i="5"/>
  <c r="L8" i="5"/>
  <c r="F8" i="5"/>
  <c r="E8" i="5"/>
  <c r="S5" i="5"/>
  <c r="I2" i="5" s="1"/>
  <c r="E15" i="4" s="1"/>
  <c r="Q2" i="5"/>
  <c r="P2" i="5"/>
  <c r="O2" i="5"/>
  <c r="N2" i="5"/>
  <c r="M2" i="5"/>
  <c r="L2" i="5"/>
  <c r="K2" i="5"/>
  <c r="J2" i="5"/>
  <c r="H2" i="5"/>
  <c r="D15" i="4" s="1"/>
  <c r="G2" i="5"/>
  <c r="F2" i="5"/>
  <c r="E2" i="5"/>
  <c r="E19" i="4"/>
  <c r="D19" i="4"/>
  <c r="D18" i="4"/>
  <c r="R23" i="2"/>
  <c r="Q23" i="2"/>
  <c r="P23" i="2"/>
  <c r="I23" i="2"/>
  <c r="J22" i="2"/>
  <c r="K22" i="2" s="1"/>
  <c r="H22" i="2"/>
  <c r="G22" i="2"/>
  <c r="K21" i="2"/>
  <c r="J21" i="2"/>
  <c r="H21" i="2"/>
  <c r="G21" i="2"/>
  <c r="R23" i="1"/>
  <c r="Q23" i="1"/>
  <c r="P23" i="1"/>
  <c r="I23" i="1"/>
  <c r="J22" i="1"/>
  <c r="K22" i="1" s="1"/>
  <c r="G22" i="1"/>
  <c r="H22" i="1" s="1"/>
  <c r="K21" i="1"/>
  <c r="J21" i="1"/>
  <c r="L21" i="1" s="1"/>
  <c r="M21" i="1" s="1"/>
  <c r="G21" i="1"/>
  <c r="H21" i="1" s="1"/>
  <c r="L22" i="1" l="1"/>
  <c r="M22" i="1" s="1"/>
  <c r="I2" i="7"/>
  <c r="E15" i="6" s="1"/>
  <c r="I21" i="7"/>
  <c r="L21" i="2"/>
  <c r="M21" i="2" s="1"/>
  <c r="L22" i="2"/>
  <c r="M22" i="2" s="1"/>
  <c r="H26" i="7"/>
  <c r="D21" i="6" s="1"/>
  <c r="H39" i="7"/>
  <c r="H33" i="7" s="1"/>
  <c r="D22" i="6" s="1"/>
  <c r="O26" i="7"/>
  <c r="I17" i="7"/>
  <c r="E19" i="6" s="1"/>
  <c r="K6" i="7"/>
  <c r="J17" i="7"/>
  <c r="O20" i="7"/>
  <c r="O17" i="7" s="1"/>
  <c r="N21" i="7"/>
  <c r="M6" i="9"/>
  <c r="H38" i="9"/>
  <c r="D21" i="8" s="1"/>
  <c r="N38" i="9"/>
  <c r="M38" i="9"/>
  <c r="N26" i="7"/>
  <c r="N39" i="7"/>
  <c r="N33" i="7" s="1"/>
  <c r="K38" i="9"/>
  <c r="H20" i="7"/>
  <c r="H17" i="7" s="1"/>
  <c r="D19" i="6" s="1"/>
  <c r="H8" i="7"/>
  <c r="H6" i="7" s="1"/>
  <c r="D16" i="6" s="1"/>
  <c r="H24" i="7"/>
  <c r="H22" i="7" s="1"/>
  <c r="D20" i="6" s="1"/>
  <c r="N20" i="7"/>
  <c r="N2" i="7"/>
  <c r="N24" i="7"/>
  <c r="N22" i="7" s="1"/>
  <c r="N8" i="7"/>
  <c r="N6" i="7" s="1"/>
  <c r="G21" i="7"/>
  <c r="G17" i="7" s="1"/>
  <c r="G25" i="7"/>
  <c r="G22" i="7" s="1"/>
  <c r="M21" i="7"/>
  <c r="M17" i="7" s="1"/>
  <c r="M25" i="7"/>
  <c r="M22" i="7" s="1"/>
  <c r="G10" i="7"/>
  <c r="M10" i="7"/>
  <c r="E22" i="7"/>
  <c r="Q22" i="7"/>
  <c r="J33" i="7"/>
  <c r="I52" i="9"/>
  <c r="I8" i="9"/>
  <c r="I6" i="9" s="1"/>
  <c r="E16" i="8" s="1"/>
  <c r="O52" i="9"/>
  <c r="O8" i="9"/>
  <c r="O6" i="9" s="1"/>
  <c r="F15" i="9"/>
  <c r="L15" i="9"/>
  <c r="I38" i="9"/>
  <c r="E21" i="8" s="1"/>
  <c r="O38" i="9"/>
  <c r="F50" i="9"/>
  <c r="E6" i="7"/>
  <c r="I26" i="7"/>
  <c r="E21" i="6" s="1"/>
  <c r="I8" i="7"/>
  <c r="I6" i="7" s="1"/>
  <c r="E16" i="6" s="1"/>
  <c r="I24" i="7"/>
  <c r="I22" i="7" s="1"/>
  <c r="E20" i="6" s="1"/>
  <c r="O8" i="7"/>
  <c r="O6" i="7" s="1"/>
  <c r="O24" i="7"/>
  <c r="O22" i="7" s="1"/>
  <c r="Q6" i="7"/>
  <c r="H10" i="7"/>
  <c r="D17" i="6" s="1"/>
  <c r="N10" i="7"/>
  <c r="F22" i="7"/>
  <c r="G26" i="7"/>
  <c r="G39" i="7"/>
  <c r="G33" i="7" s="1"/>
  <c r="M39" i="7"/>
  <c r="M33" i="7" s="1"/>
  <c r="M26" i="7"/>
  <c r="J53" i="9"/>
  <c r="J9" i="9"/>
  <c r="J6" i="9" s="1"/>
  <c r="P53" i="9"/>
  <c r="P50" i="9" s="1"/>
  <c r="P9" i="9"/>
  <c r="P6" i="9" s="1"/>
  <c r="F6" i="9"/>
  <c r="J44" i="9"/>
  <c r="J38" i="9" s="1"/>
  <c r="J24" i="9"/>
  <c r="P44" i="9"/>
  <c r="P38" i="9" s="1"/>
  <c r="P24" i="9"/>
  <c r="I53" i="9"/>
  <c r="J10" i="9"/>
  <c r="P10" i="9"/>
  <c r="J52" i="9"/>
  <c r="J50" i="9" s="1"/>
  <c r="O53" i="9"/>
  <c r="G8" i="7"/>
  <c r="G6" i="7" s="1"/>
  <c r="Q53" i="9"/>
  <c r="Q50" i="9" s="1"/>
  <c r="F2" i="7"/>
  <c r="L2" i="7"/>
  <c r="H24" i="9"/>
  <c r="D19" i="8" s="1"/>
  <c r="N24" i="9"/>
  <c r="M8" i="7"/>
  <c r="M6" i="7" s="1"/>
  <c r="K53" i="9"/>
  <c r="K50" i="9" s="1"/>
  <c r="G2" i="7"/>
  <c r="M2" i="7"/>
  <c r="J24" i="7"/>
  <c r="J22" i="7" s="1"/>
  <c r="P24" i="7"/>
  <c r="P22" i="7" s="1"/>
  <c r="I39" i="7"/>
  <c r="I33" i="7" s="1"/>
  <c r="E22" i="6" s="1"/>
  <c r="O39" i="7"/>
  <c r="O33" i="7" s="1"/>
  <c r="K8" i="9"/>
  <c r="K6" i="9" s="1"/>
  <c r="Q8" i="9"/>
  <c r="Q6" i="9" s="1"/>
  <c r="I24" i="9"/>
  <c r="E19" i="8" s="1"/>
  <c r="O24" i="9"/>
  <c r="I50" i="9" l="1"/>
  <c r="E22" i="8" s="1"/>
  <c r="O50" i="9"/>
  <c r="N17" i="7"/>
</calcChain>
</file>

<file path=xl/sharedStrings.xml><?xml version="1.0" encoding="utf-8"?>
<sst xmlns="http://schemas.openxmlformats.org/spreadsheetml/2006/main" count="913" uniqueCount="325">
  <si>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</si>
  <si>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</si>
  <si>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</si>
  <si>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</si>
  <si>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</si>
  <si>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t>
  </si>
  <si>
    <t>ИНН1</t>
  </si>
  <si>
    <t>6317002858</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</si>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</sst>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7"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3">
    <xf numFmtId="0" fontId="0" fillId="0" borderId="0"/>
    <xf numFmtId="9" fontId="1" fillId="0" borderId="0"/>
    <xf numFmtId="0" fontId="5" fillId="0" borderId="0"/>
  </cellStyleXfs>
  <cellXfs count="193">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0" fontId="21" fillId="0" borderId="0" xfId="0" applyFont="1" applyAlignment="1">
      <alignment wrapText="1"/>
    </xf>
    <xf numFmtId="0" fontId="14" fillId="0" borderId="0" xfId="0" applyFont="1" applyAlignment="1">
      <alignment wrapText="1"/>
    </xf>
    <xf numFmtId="0" fontId="15" fillId="0" borderId="27" xfId="0" applyFont="1" applyBorder="1" applyAlignment="1">
      <alignment horizontal="center" vertical="center" wrapText="1"/>
    </xf>
    <xf numFmtId="0" fontId="0" fillId="0" borderId="27" xfId="0" applyBorder="1"/>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19" fillId="0" borderId="0" xfId="2" applyFont="1" applyAlignment="1">
      <alignment wrapText="1"/>
    </xf>
    <xf numFmtId="0" fontId="14" fillId="0" borderId="24" xfId="0" applyFont="1" applyBorder="1" applyAlignment="1">
      <alignment horizontal="center" vertical="center" wrapText="1"/>
    </xf>
    <xf numFmtId="0" fontId="0" fillId="0" borderId="23" xfId="0" applyBorder="1"/>
    <xf numFmtId="0" fontId="0" fillId="0" borderId="24" xfId="0" applyBorder="1"/>
    <xf numFmtId="0" fontId="13" fillId="0" borderId="30"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32" xfId="0" applyBorder="1"/>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2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3" xfId="0" applyBorder="1"/>
    <xf numFmtId="0" fontId="0" fillId="0" borderId="34" xfId="0" applyBorder="1"/>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0" fillId="0" borderId="31" xfId="0" applyBorder="1"/>
    <xf numFmtId="0" fontId="0" fillId="0" borderId="36" xfId="0" applyBorder="1"/>
    <xf numFmtId="0" fontId="0" fillId="0" borderId="37" xfId="0" applyBorder="1"/>
    <xf numFmtId="0" fontId="14" fillId="0" borderId="0" xfId="0" applyFont="1" applyAlignment="1">
      <alignment horizontal="left" wrapText="1"/>
    </xf>
    <xf numFmtId="0" fontId="17" fillId="0" borderId="0" xfId="0" applyFont="1" applyAlignment="1">
      <alignment horizontal="center" vertical="top"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A4" zoomScale="70" zoomScaleNormal="70" workbookViewId="0">
      <selection activeCell="R19" sqref="R19"/>
    </sheetView>
  </sheetViews>
  <sheetFormatPr defaultColWidth="8.88671875" defaultRowHeight="13.8" x14ac:dyDescent="0.25"/>
  <cols>
    <col min="1" max="1" width="38.6640625" style="117" customWidth="1"/>
    <col min="2" max="2" width="19.109375" style="117" customWidth="1"/>
    <col min="3" max="3" width="45.44140625" style="117" customWidth="1"/>
    <col min="4" max="4" width="16.6640625" style="117" customWidth="1"/>
    <col min="5" max="5" width="17.44140625" style="117" customWidth="1"/>
    <col min="6" max="6" width="12.44140625" style="117" customWidth="1"/>
    <col min="7" max="7" width="23.88671875" style="117" customWidth="1"/>
    <col min="8" max="8" width="16.109375" style="117" customWidth="1"/>
    <col min="9" max="9" width="18.6640625" style="117" customWidth="1"/>
    <col min="10" max="10" width="16.33203125" style="117" customWidth="1"/>
    <col min="11" max="11" width="18.88671875" style="117" customWidth="1"/>
    <col min="12" max="12" width="16.33203125" style="117" customWidth="1"/>
    <col min="13" max="13" width="13.44140625" style="117" customWidth="1"/>
    <col min="14" max="14" width="8.88671875" style="117" customWidth="1"/>
    <col min="15" max="15" width="17.33203125" style="117" customWidth="1"/>
    <col min="16" max="16" width="13.6640625" style="117" customWidth="1"/>
    <col min="17" max="17" width="27.5546875" style="117" customWidth="1"/>
    <col min="18" max="18" width="23.33203125" style="117" customWidth="1"/>
    <col min="19" max="19" width="8.88671875" style="117" customWidth="1"/>
    <col min="20" max="16384" width="8.88671875" style="117"/>
  </cols>
  <sheetData>
    <row r="1" spans="1:18" ht="56.25" customHeight="1" thickBot="1" x14ac:dyDescent="0.35">
      <c r="A1" s="134" t="s">
        <v>0</v>
      </c>
      <c r="B1" s="133"/>
      <c r="C1" s="133"/>
      <c r="D1" s="133"/>
      <c r="E1" s="133"/>
      <c r="F1" s="133"/>
      <c r="G1" s="133"/>
      <c r="H1" s="133"/>
      <c r="I1" s="133"/>
      <c r="J1" s="133"/>
      <c r="K1" s="133"/>
      <c r="L1" s="133"/>
      <c r="M1" s="133"/>
      <c r="N1" s="133"/>
      <c r="O1" s="133"/>
      <c r="P1" s="133"/>
      <c r="Q1" s="135"/>
      <c r="R1" s="31" t="s">
        <v>1</v>
      </c>
    </row>
    <row r="2" spans="1:18" ht="27.75" customHeight="1" x14ac:dyDescent="0.25">
      <c r="C2" s="170" t="s">
        <v>2</v>
      </c>
      <c r="D2" s="133"/>
      <c r="E2" s="133"/>
      <c r="F2" s="133"/>
      <c r="G2" s="133"/>
      <c r="H2" s="133"/>
      <c r="I2" s="133"/>
      <c r="J2" s="133"/>
      <c r="K2" s="133"/>
      <c r="M2" s="119"/>
      <c r="N2" s="32"/>
      <c r="O2" s="119"/>
      <c r="P2" s="119"/>
      <c r="Q2" s="119" t="s">
        <v>3</v>
      </c>
      <c r="R2" s="33">
        <v>44561</v>
      </c>
    </row>
    <row r="3" spans="1:18" x14ac:dyDescent="0.25">
      <c r="C3" s="118"/>
      <c r="M3" s="119"/>
      <c r="N3" s="119"/>
      <c r="O3" s="171"/>
      <c r="P3" s="133"/>
      <c r="Q3" s="119"/>
      <c r="R3" s="172"/>
    </row>
    <row r="4" spans="1:18" x14ac:dyDescent="0.25">
      <c r="M4" s="119"/>
      <c r="O4" s="119"/>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68"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71" t="s">
        <v>4</v>
      </c>
      <c r="Q7" s="133"/>
      <c r="R7" s="36"/>
    </row>
    <row r="8" spans="1:18" ht="17.25" customHeight="1" x14ac:dyDescent="0.25">
      <c r="A8" s="37"/>
      <c r="B8" s="37"/>
      <c r="C8" s="175" t="s">
        <v>9</v>
      </c>
      <c r="D8" s="133"/>
      <c r="E8" s="133"/>
      <c r="F8" s="133"/>
      <c r="G8" s="133"/>
      <c r="H8" s="133"/>
      <c r="I8" s="37"/>
      <c r="J8" s="37"/>
      <c r="P8" s="119"/>
      <c r="R8" s="36"/>
    </row>
    <row r="9" spans="1:18" ht="18" customHeight="1" x14ac:dyDescent="0.25">
      <c r="A9" s="133" t="s">
        <v>10</v>
      </c>
      <c r="B9" s="133"/>
      <c r="C9" s="133"/>
      <c r="D9" s="133"/>
      <c r="E9" s="133"/>
      <c r="F9" s="133"/>
      <c r="G9" s="133"/>
      <c r="H9" s="133"/>
      <c r="I9" s="133"/>
      <c r="J9" s="133"/>
      <c r="K9" s="133"/>
      <c r="L9" s="133"/>
      <c r="M9" s="133"/>
      <c r="N9" s="133"/>
      <c r="O9" s="133"/>
      <c r="Q9" s="119" t="s">
        <v>11</v>
      </c>
      <c r="R9" s="38"/>
    </row>
    <row r="10" spans="1:18" ht="26.25" customHeight="1" x14ac:dyDescent="0.25">
      <c r="A10" s="168"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68" t="s">
        <v>13</v>
      </c>
      <c r="B11" s="133"/>
      <c r="C11" s="133"/>
      <c r="D11" s="169" t="s">
        <v>14</v>
      </c>
      <c r="E11" s="133"/>
      <c r="F11" s="133"/>
      <c r="G11" s="133"/>
      <c r="H11" s="39"/>
      <c r="I11" s="39"/>
      <c r="J11" s="39"/>
      <c r="K11" s="39"/>
      <c r="M11" s="119"/>
      <c r="N11" s="40"/>
      <c r="O11" s="119"/>
      <c r="P11" s="119"/>
      <c r="Q11" s="119" t="s">
        <v>15</v>
      </c>
      <c r="R11" s="41">
        <v>383</v>
      </c>
    </row>
    <row r="12" spans="1:18" ht="23.25" customHeight="1" x14ac:dyDescent="0.25">
      <c r="A12" s="168" t="s">
        <v>16</v>
      </c>
      <c r="B12" s="133"/>
      <c r="C12" s="133"/>
      <c r="D12" s="116"/>
      <c r="E12" s="116"/>
      <c r="F12" s="116"/>
      <c r="G12" s="116"/>
      <c r="H12" s="116"/>
      <c r="I12" s="116"/>
      <c r="J12" s="116"/>
      <c r="K12" s="116"/>
      <c r="L12" s="119"/>
    </row>
    <row r="14" spans="1:18" ht="22.5" customHeight="1" x14ac:dyDescent="0.3">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3">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191.25" customHeight="1" thickBot="1" x14ac:dyDescent="0.3">
      <c r="A19" s="114" t="s">
        <v>39</v>
      </c>
      <c r="B19" s="121">
        <v>12100</v>
      </c>
      <c r="C19" s="42" t="s">
        <v>39</v>
      </c>
      <c r="D19" s="42" t="s">
        <v>40</v>
      </c>
      <c r="E19" s="42" t="s">
        <v>41</v>
      </c>
      <c r="F19" s="42" t="s">
        <v>42</v>
      </c>
      <c r="G19" s="92">
        <v>228320897</v>
      </c>
      <c r="H19" s="92">
        <v>228320897</v>
      </c>
      <c r="I19" s="92">
        <v>228320897</v>
      </c>
      <c r="J19" s="92">
        <v>228320897</v>
      </c>
      <c r="K19" s="92">
        <v>228320897</v>
      </c>
      <c r="L19" s="92"/>
      <c r="M19" s="92"/>
      <c r="N19" s="92"/>
      <c r="O19" s="92"/>
      <c r="P19" s="92">
        <v>228320897</v>
      </c>
      <c r="Q19" s="92">
        <v>168650897</v>
      </c>
      <c r="R19" s="92"/>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75" customHeight="1" x14ac:dyDescent="0.25">
      <c r="A21" s="121" t="s">
        <v>43</v>
      </c>
      <c r="B21" s="121" t="s">
        <v>43</v>
      </c>
      <c r="C21" s="42" t="s">
        <v>45</v>
      </c>
      <c r="D21" s="42" t="s">
        <v>46</v>
      </c>
      <c r="E21" s="42" t="s">
        <v>41</v>
      </c>
      <c r="F21" s="42" t="s">
        <v>47</v>
      </c>
      <c r="G21" s="107">
        <f>Прил_3_1_и_3_2_Расчет!E3</f>
        <v>20</v>
      </c>
      <c r="H21" s="107">
        <f>G21</f>
        <v>20</v>
      </c>
      <c r="I21" s="121" t="s">
        <v>43</v>
      </c>
      <c r="J21" s="107">
        <f>Прил_3_1_и_3_2_Расчет!F3</f>
        <v>30</v>
      </c>
      <c r="K21" s="107">
        <f>J21</f>
        <v>30</v>
      </c>
      <c r="L21" s="112">
        <f>G21-J21</f>
        <v>-10</v>
      </c>
      <c r="M21" s="107">
        <f>L21/G21/0.01</f>
        <v>-50</v>
      </c>
      <c r="N21" s="121">
        <v>1</v>
      </c>
      <c r="O21" s="30"/>
      <c r="P21" s="121" t="s">
        <v>43</v>
      </c>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13410</v>
      </c>
      <c r="H22" s="107">
        <f>G22</f>
        <v>13410</v>
      </c>
      <c r="I22" s="121" t="s">
        <v>43</v>
      </c>
      <c r="J22" s="107">
        <f>Прил_3_1_и_3_2_Расчет!F2</f>
        <v>13639</v>
      </c>
      <c r="K22" s="107">
        <f>J22</f>
        <v>13639</v>
      </c>
      <c r="L22" s="112">
        <f>G22-J22</f>
        <v>-229</v>
      </c>
      <c r="M22" s="107">
        <f>L22/G22/0.01</f>
        <v>-1.7076808351976138</v>
      </c>
      <c r="N22" s="121">
        <v>1</v>
      </c>
      <c r="O22" s="30"/>
      <c r="P22" s="121" t="s">
        <v>43</v>
      </c>
      <c r="Q22" s="121" t="s">
        <v>43</v>
      </c>
      <c r="R22" s="121" t="s">
        <v>43</v>
      </c>
    </row>
    <row r="23" spans="1:18" ht="15.75" customHeight="1" thickBot="1" x14ac:dyDescent="0.3">
      <c r="H23" s="43" t="s">
        <v>52</v>
      </c>
      <c r="I23" s="44">
        <f>I19</f>
        <v>228320897</v>
      </c>
      <c r="M23" s="43"/>
      <c r="O23" s="43" t="s">
        <v>52</v>
      </c>
      <c r="P23" s="45">
        <f>P19</f>
        <v>228320897</v>
      </c>
      <c r="Q23" s="46">
        <f>Q19</f>
        <v>168650897</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3">
      <c r="A26" s="142" t="s">
        <v>53</v>
      </c>
      <c r="B26" s="150"/>
      <c r="C26" s="151"/>
      <c r="D26" s="161" t="s">
        <v>54</v>
      </c>
      <c r="E26" s="150"/>
      <c r="F26" s="150"/>
      <c r="G26" s="150"/>
      <c r="H26" s="151"/>
      <c r="I26" s="163" t="s">
        <v>55</v>
      </c>
      <c r="J26" s="155" t="s">
        <v>56</v>
      </c>
      <c r="K26" s="164"/>
      <c r="L26" s="164"/>
      <c r="M26" s="147"/>
    </row>
    <row r="27" spans="1:18" ht="51" customHeight="1" x14ac:dyDescent="0.3">
      <c r="A27" s="152"/>
      <c r="B27" s="152"/>
      <c r="C27" s="153"/>
      <c r="D27" s="162"/>
      <c r="E27" s="152"/>
      <c r="F27" s="152"/>
      <c r="G27" s="152"/>
      <c r="H27" s="153"/>
      <c r="I27" s="162"/>
      <c r="J27" s="155" t="s">
        <v>57</v>
      </c>
      <c r="K27" s="147"/>
      <c r="L27" s="155" t="s">
        <v>58</v>
      </c>
      <c r="M27" s="147"/>
    </row>
    <row r="28" spans="1:18" ht="14.4" x14ac:dyDescent="0.3">
      <c r="A28" s="158">
        <v>1</v>
      </c>
      <c r="B28" s="143"/>
      <c r="C28" s="144"/>
      <c r="D28" s="159">
        <v>2</v>
      </c>
      <c r="E28" s="143"/>
      <c r="F28" s="143"/>
      <c r="G28" s="143"/>
      <c r="H28" s="144"/>
      <c r="I28" s="122">
        <v>3</v>
      </c>
      <c r="J28" s="160">
        <v>4</v>
      </c>
      <c r="K28" s="147"/>
      <c r="L28" s="160">
        <v>5</v>
      </c>
      <c r="M28" s="147"/>
      <c r="N28" s="51"/>
      <c r="O28" s="51"/>
      <c r="P28" s="51"/>
      <c r="Q28" s="51"/>
      <c r="R28" s="51"/>
    </row>
    <row r="29" spans="1:18" ht="15" customHeight="1" x14ac:dyDescent="0.3">
      <c r="A29" s="154" t="s">
        <v>59</v>
      </c>
      <c r="B29" s="150"/>
      <c r="C29" s="151"/>
      <c r="D29" s="145" t="s">
        <v>43</v>
      </c>
      <c r="E29" s="143"/>
      <c r="F29" s="143"/>
      <c r="G29" s="143"/>
      <c r="H29" s="144"/>
      <c r="I29" s="124" t="s">
        <v>43</v>
      </c>
      <c r="J29" s="146" t="s">
        <v>43</v>
      </c>
      <c r="K29" s="147"/>
      <c r="L29" s="148" t="s">
        <v>43</v>
      </c>
      <c r="M29" s="147"/>
      <c r="N29" s="51"/>
      <c r="O29" s="51"/>
      <c r="P29" s="51"/>
      <c r="Q29" s="51"/>
      <c r="R29" s="51"/>
    </row>
    <row r="30" spans="1:18" ht="14.4" x14ac:dyDescent="0.3">
      <c r="A30" s="133"/>
      <c r="B30" s="133"/>
      <c r="C30" s="135"/>
      <c r="D30" s="145" t="s">
        <v>43</v>
      </c>
      <c r="E30" s="143"/>
      <c r="F30" s="143"/>
      <c r="G30" s="143"/>
      <c r="H30" s="144"/>
      <c r="I30" s="124" t="s">
        <v>43</v>
      </c>
      <c r="J30" s="146" t="s">
        <v>43</v>
      </c>
      <c r="K30" s="147"/>
      <c r="L30" s="148" t="s">
        <v>43</v>
      </c>
      <c r="M30" s="147"/>
      <c r="N30" s="51"/>
      <c r="O30" s="51"/>
      <c r="P30" s="51"/>
      <c r="Q30" s="51"/>
      <c r="R30" s="51"/>
    </row>
    <row r="31" spans="1:18" ht="14.4" x14ac:dyDescent="0.3">
      <c r="A31" s="149" t="s">
        <v>60</v>
      </c>
      <c r="B31" s="150"/>
      <c r="C31" s="151"/>
      <c r="D31" s="145" t="s">
        <v>43</v>
      </c>
      <c r="E31" s="143"/>
      <c r="F31" s="143"/>
      <c r="G31" s="143"/>
      <c r="H31" s="144"/>
      <c r="I31" s="124" t="s">
        <v>43</v>
      </c>
      <c r="J31" s="146" t="s">
        <v>43</v>
      </c>
      <c r="K31" s="147"/>
      <c r="L31" s="148" t="s">
        <v>43</v>
      </c>
      <c r="M31" s="147"/>
    </row>
    <row r="32" spans="1:18" ht="15" customHeight="1" x14ac:dyDescent="0.3">
      <c r="A32" s="152"/>
      <c r="B32" s="152"/>
      <c r="C32" s="153"/>
      <c r="D32" s="145" t="s">
        <v>43</v>
      </c>
      <c r="E32" s="143"/>
      <c r="F32" s="143"/>
      <c r="G32" s="143"/>
      <c r="H32" s="144"/>
      <c r="I32" s="124" t="s">
        <v>43</v>
      </c>
      <c r="J32" s="146" t="s">
        <v>43</v>
      </c>
      <c r="K32" s="147"/>
      <c r="L32" s="148" t="s">
        <v>43</v>
      </c>
      <c r="M32" s="147"/>
    </row>
    <row r="33" spans="1:18" ht="14.4" x14ac:dyDescent="0.3">
      <c r="A33" s="142" t="s">
        <v>61</v>
      </c>
      <c r="B33" s="143"/>
      <c r="C33" s="144"/>
      <c r="D33" s="145" t="s">
        <v>43</v>
      </c>
      <c r="E33" s="143"/>
      <c r="F33" s="143"/>
      <c r="G33" s="143"/>
      <c r="H33" s="144"/>
      <c r="I33" s="125" t="s">
        <v>43</v>
      </c>
      <c r="J33" s="146" t="s">
        <v>43</v>
      </c>
      <c r="K33" s="147"/>
      <c r="L33" s="148" t="s">
        <v>43</v>
      </c>
      <c r="M33" s="147"/>
    </row>
    <row r="34" spans="1:18" ht="20.25" customHeight="1" x14ac:dyDescent="0.3">
      <c r="A34" s="142" t="s">
        <v>62</v>
      </c>
      <c r="B34" s="143"/>
      <c r="C34" s="144"/>
      <c r="D34" s="145" t="s">
        <v>43</v>
      </c>
      <c r="E34" s="143"/>
      <c r="F34" s="143"/>
      <c r="G34" s="143"/>
      <c r="H34" s="144"/>
      <c r="I34" s="125" t="s">
        <v>43</v>
      </c>
      <c r="J34" s="146" t="s">
        <v>43</v>
      </c>
      <c r="K34" s="147"/>
      <c r="L34" s="148" t="s">
        <v>43</v>
      </c>
      <c r="M34" s="147"/>
    </row>
    <row r="36" spans="1:18" x14ac:dyDescent="0.25">
      <c r="A36" s="52"/>
      <c r="B36" s="37"/>
      <c r="C36" s="37"/>
      <c r="D36" s="37"/>
      <c r="E36" s="37"/>
      <c r="F36" s="37"/>
      <c r="G36" s="37"/>
      <c r="H36" s="37"/>
      <c r="I36" s="37"/>
      <c r="J36" s="37"/>
      <c r="K36" s="37"/>
      <c r="L36" s="37"/>
      <c r="M36" s="37"/>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6"/>
      <c r="R44" s="126"/>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6"/>
      <c r="R47" s="126"/>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10:O10"/>
    <mergeCell ref="C2:K2"/>
    <mergeCell ref="O3:P3"/>
    <mergeCell ref="R3:R4"/>
    <mergeCell ref="P4:Q4"/>
    <mergeCell ref="A5:O5"/>
    <mergeCell ref="A6:O7"/>
    <mergeCell ref="P7:Q7"/>
    <mergeCell ref="C8:H8"/>
    <mergeCell ref="A9:O9"/>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P14:Q15"/>
    <mergeCell ref="R14:R17"/>
    <mergeCell ref="J15:K15"/>
    <mergeCell ref="L15:M15"/>
    <mergeCell ref="N15:O15"/>
    <mergeCell ref="J16:J17"/>
    <mergeCell ref="K16:K17"/>
    <mergeCell ref="L16:L17"/>
    <mergeCell ref="M16:M17"/>
    <mergeCell ref="N16:N17"/>
    <mergeCell ref="O16:O17"/>
    <mergeCell ref="P16:P17"/>
    <mergeCell ref="Q16:Q17"/>
    <mergeCell ref="I14:I17"/>
    <mergeCell ref="L27:M27"/>
    <mergeCell ref="A28:C28"/>
    <mergeCell ref="D28:H28"/>
    <mergeCell ref="J28:K28"/>
    <mergeCell ref="L28:M28"/>
    <mergeCell ref="A26:C27"/>
    <mergeCell ref="D26:H27"/>
    <mergeCell ref="I26:I27"/>
    <mergeCell ref="J26:M26"/>
    <mergeCell ref="J27:K27"/>
    <mergeCell ref="J14:O1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A37:R37"/>
    <mergeCell ref="A38:R38"/>
    <mergeCell ref="A33:C33"/>
    <mergeCell ref="D33:H33"/>
    <mergeCell ref="J33:K33"/>
    <mergeCell ref="L33:M33"/>
    <mergeCell ref="A34:C34"/>
    <mergeCell ref="D34:H34"/>
    <mergeCell ref="J34:K34"/>
    <mergeCell ref="L34:M34"/>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zoomScale="85" zoomScaleNormal="85" workbookViewId="0">
      <selection activeCell="G19" sqref="G19"/>
    </sheetView>
  </sheetViews>
  <sheetFormatPr defaultColWidth="8.88671875" defaultRowHeight="13.8" x14ac:dyDescent="0.25"/>
  <cols>
    <col min="1" max="1" width="38.6640625" style="117" customWidth="1"/>
    <col min="2" max="2" width="19.109375" style="117" customWidth="1"/>
    <col min="3" max="3" width="34" style="117" customWidth="1"/>
    <col min="4" max="4" width="16.6640625" style="117" customWidth="1"/>
    <col min="5" max="5" width="17.44140625" style="117" customWidth="1"/>
    <col min="6" max="6" width="12.44140625" style="117" customWidth="1"/>
    <col min="7" max="7" width="23.88671875" style="117" customWidth="1"/>
    <col min="8" max="8" width="16.109375" style="117" customWidth="1"/>
    <col min="9" max="9" width="18.6640625" style="117" customWidth="1"/>
    <col min="10" max="10" width="16.33203125" style="117" customWidth="1"/>
    <col min="11" max="11" width="18.88671875" style="117" customWidth="1"/>
    <col min="12" max="12" width="16.33203125" style="117" customWidth="1"/>
    <col min="13" max="13" width="13.44140625" style="117" customWidth="1"/>
    <col min="14" max="14" width="8.88671875" style="117" customWidth="1"/>
    <col min="15" max="15" width="17.33203125" style="117" customWidth="1"/>
    <col min="16" max="16" width="13.6640625" style="117" customWidth="1"/>
    <col min="17" max="17" width="42.88671875" style="117" customWidth="1"/>
    <col min="18" max="18" width="23.33203125" style="117" customWidth="1"/>
    <col min="19" max="19" width="8.88671875" style="117" customWidth="1"/>
    <col min="20" max="16384" width="8.88671875" style="117"/>
  </cols>
  <sheetData>
    <row r="1" spans="1:18" ht="56.25" customHeight="1" thickBot="1" x14ac:dyDescent="0.35">
      <c r="A1" s="134" t="s">
        <v>79</v>
      </c>
      <c r="B1" s="133"/>
      <c r="C1" s="133"/>
      <c r="D1" s="133"/>
      <c r="E1" s="133"/>
      <c r="F1" s="133"/>
      <c r="G1" s="133"/>
      <c r="H1" s="133"/>
      <c r="I1" s="133"/>
      <c r="J1" s="133"/>
      <c r="K1" s="133"/>
      <c r="L1" s="133"/>
      <c r="M1" s="133"/>
      <c r="N1" s="133"/>
      <c r="O1" s="133"/>
      <c r="P1" s="133"/>
      <c r="Q1" s="135"/>
      <c r="R1" s="31" t="s">
        <v>1</v>
      </c>
    </row>
    <row r="2" spans="1:18" ht="27.75" customHeight="1" x14ac:dyDescent="0.25">
      <c r="C2" s="170" t="s">
        <v>2</v>
      </c>
      <c r="D2" s="133"/>
      <c r="E2" s="133"/>
      <c r="F2" s="133"/>
      <c r="G2" s="133"/>
      <c r="H2" s="133"/>
      <c r="I2" s="133"/>
      <c r="J2" s="133"/>
      <c r="K2" s="133"/>
      <c r="M2" s="119"/>
      <c r="N2" s="32"/>
      <c r="O2" s="119"/>
      <c r="P2" s="119"/>
      <c r="Q2" s="119" t="s">
        <v>3</v>
      </c>
      <c r="R2" s="33">
        <v>44561</v>
      </c>
    </row>
    <row r="3" spans="1:18" x14ac:dyDescent="0.25">
      <c r="C3" s="118"/>
      <c r="M3" s="119"/>
      <c r="N3" s="119"/>
      <c r="O3" s="171"/>
      <c r="P3" s="133"/>
      <c r="Q3" s="119"/>
      <c r="R3" s="172"/>
    </row>
    <row r="4" spans="1:18" x14ac:dyDescent="0.25">
      <c r="M4" s="119"/>
      <c r="O4" s="119"/>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68"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71" t="s">
        <v>4</v>
      </c>
      <c r="Q7" s="133"/>
      <c r="R7" s="36"/>
    </row>
    <row r="8" spans="1:18" ht="17.25" customHeight="1" x14ac:dyDescent="0.25">
      <c r="A8" s="37"/>
      <c r="B8" s="37"/>
      <c r="C8" s="175" t="s">
        <v>9</v>
      </c>
      <c r="D8" s="133"/>
      <c r="E8" s="133"/>
      <c r="F8" s="133"/>
      <c r="G8" s="133"/>
      <c r="H8" s="133"/>
      <c r="I8" s="37"/>
      <c r="J8" s="37"/>
      <c r="P8" s="119"/>
      <c r="R8" s="36"/>
    </row>
    <row r="9" spans="1:18" ht="18" customHeight="1" x14ac:dyDescent="0.25">
      <c r="A9" s="133" t="s">
        <v>80</v>
      </c>
      <c r="B9" s="133"/>
      <c r="C9" s="133"/>
      <c r="D9" s="133"/>
      <c r="E9" s="133"/>
      <c r="F9" s="133"/>
      <c r="G9" s="133"/>
      <c r="H9" s="133"/>
      <c r="I9" s="133"/>
      <c r="J9" s="133"/>
      <c r="K9" s="133"/>
      <c r="L9" s="133"/>
      <c r="M9" s="133"/>
      <c r="N9" s="133"/>
      <c r="O9" s="133"/>
      <c r="Q9" s="119" t="s">
        <v>11</v>
      </c>
      <c r="R9" s="38"/>
    </row>
    <row r="10" spans="1:18" ht="26.25" customHeight="1" x14ac:dyDescent="0.25">
      <c r="A10" s="168"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68" t="s">
        <v>13</v>
      </c>
      <c r="B11" s="133"/>
      <c r="C11" s="133"/>
      <c r="D11" s="169" t="s">
        <v>14</v>
      </c>
      <c r="E11" s="133"/>
      <c r="F11" s="133"/>
      <c r="G11" s="133"/>
      <c r="H11" s="39"/>
      <c r="I11" s="39"/>
      <c r="J11" s="39"/>
      <c r="K11" s="39"/>
      <c r="M11" s="119"/>
      <c r="N11" s="40"/>
      <c r="O11" s="119"/>
      <c r="P11" s="119"/>
      <c r="Q11" s="119" t="s">
        <v>15</v>
      </c>
      <c r="R11" s="41">
        <v>383</v>
      </c>
    </row>
    <row r="12" spans="1:18" ht="23.25" customHeight="1" x14ac:dyDescent="0.25">
      <c r="A12" s="168" t="s">
        <v>16</v>
      </c>
      <c r="B12" s="133"/>
      <c r="C12" s="133"/>
      <c r="D12" s="116"/>
      <c r="E12" s="116"/>
      <c r="F12" s="116"/>
      <c r="G12" s="116"/>
      <c r="H12" s="116"/>
      <c r="I12" s="116"/>
      <c r="J12" s="116"/>
      <c r="K12" s="116"/>
      <c r="L12" s="119"/>
    </row>
    <row r="14" spans="1:18" ht="22.5" customHeight="1" x14ac:dyDescent="0.3">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3">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231" customHeight="1" thickBot="1" x14ac:dyDescent="0.3">
      <c r="A19" s="114" t="s">
        <v>81</v>
      </c>
      <c r="B19" s="121">
        <v>9800</v>
      </c>
      <c r="C19" s="42" t="s">
        <v>81</v>
      </c>
      <c r="D19" s="42" t="s">
        <v>40</v>
      </c>
      <c r="E19" s="42" t="s">
        <v>41</v>
      </c>
      <c r="F19" s="42" t="s">
        <v>42</v>
      </c>
      <c r="G19" s="92">
        <v>41974800</v>
      </c>
      <c r="H19" s="92">
        <v>41974800</v>
      </c>
      <c r="I19" s="92">
        <v>41974800</v>
      </c>
      <c r="J19" s="92">
        <v>41974800</v>
      </c>
      <c r="K19" s="92">
        <v>41974800</v>
      </c>
      <c r="L19" s="92"/>
      <c r="M19" s="92"/>
      <c r="N19" s="92"/>
      <c r="O19" s="92"/>
      <c r="P19" s="92">
        <v>41974800</v>
      </c>
      <c r="Q19" s="92">
        <v>41974800</v>
      </c>
      <c r="R19" s="92"/>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105" customHeight="1" x14ac:dyDescent="0.25">
      <c r="A21" s="121" t="s">
        <v>43</v>
      </c>
      <c r="B21" s="121" t="s">
        <v>43</v>
      </c>
      <c r="C21" s="42" t="s">
        <v>45</v>
      </c>
      <c r="D21" s="42" t="s">
        <v>46</v>
      </c>
      <c r="E21" s="42" t="s">
        <v>41</v>
      </c>
      <c r="F21" s="42" t="s">
        <v>47</v>
      </c>
      <c r="G21" s="107">
        <f>Прил_3_1_и_3_2_Расчет!E3</f>
        <v>20</v>
      </c>
      <c r="H21" s="107">
        <f>G21</f>
        <v>20</v>
      </c>
      <c r="I21" s="121" t="s">
        <v>43</v>
      </c>
      <c r="J21" s="107">
        <f>Прил_3_1_и_3_2_Расчет!F3</f>
        <v>30</v>
      </c>
      <c r="K21" s="107">
        <f>J21</f>
        <v>30</v>
      </c>
      <c r="L21" s="112">
        <f>G21-J21</f>
        <v>-10</v>
      </c>
      <c r="M21" s="107">
        <f>L21/G21/0.01</f>
        <v>-50</v>
      </c>
      <c r="N21" s="121">
        <v>1</v>
      </c>
      <c r="O21" s="30"/>
      <c r="P21" s="121"/>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13410</v>
      </c>
      <c r="H22" s="107">
        <f>G22</f>
        <v>13410</v>
      </c>
      <c r="I22" s="121" t="s">
        <v>43</v>
      </c>
      <c r="J22" s="107">
        <f>Прил_3_1_и_3_2_Расчет!F2</f>
        <v>13639</v>
      </c>
      <c r="K22" s="107">
        <f>J22</f>
        <v>13639</v>
      </c>
      <c r="L22" s="112">
        <f>G22-J22</f>
        <v>-229</v>
      </c>
      <c r="M22" s="107">
        <f>L22/G22/0.01</f>
        <v>-1.7076808351976138</v>
      </c>
      <c r="N22" s="121">
        <v>1</v>
      </c>
      <c r="O22" s="30"/>
      <c r="P22" s="121" t="s">
        <v>43</v>
      </c>
      <c r="Q22" s="121" t="s">
        <v>43</v>
      </c>
      <c r="R22" s="121" t="s">
        <v>43</v>
      </c>
    </row>
    <row r="23" spans="1:18" ht="15.75" customHeight="1" thickBot="1" x14ac:dyDescent="0.3">
      <c r="H23" s="43" t="s">
        <v>52</v>
      </c>
      <c r="I23" s="44">
        <f>I19</f>
        <v>41974800</v>
      </c>
      <c r="M23" s="43"/>
      <c r="O23" s="43" t="s">
        <v>52</v>
      </c>
      <c r="P23" s="45">
        <f>P19</f>
        <v>41974800</v>
      </c>
      <c r="Q23" s="46">
        <f>Q19</f>
        <v>41974800</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3">
      <c r="A26" s="142" t="s">
        <v>53</v>
      </c>
      <c r="B26" s="150"/>
      <c r="C26" s="151"/>
      <c r="D26" s="161" t="s">
        <v>54</v>
      </c>
      <c r="E26" s="150"/>
      <c r="F26" s="150"/>
      <c r="G26" s="150"/>
      <c r="H26" s="151"/>
      <c r="I26" s="163" t="s">
        <v>55</v>
      </c>
      <c r="J26" s="155" t="s">
        <v>56</v>
      </c>
      <c r="K26" s="164"/>
      <c r="L26" s="164"/>
      <c r="M26" s="147"/>
    </row>
    <row r="27" spans="1:18" ht="51" customHeight="1" x14ac:dyDescent="0.3">
      <c r="A27" s="152"/>
      <c r="B27" s="152"/>
      <c r="C27" s="153"/>
      <c r="D27" s="162"/>
      <c r="E27" s="152"/>
      <c r="F27" s="152"/>
      <c r="G27" s="152"/>
      <c r="H27" s="153"/>
      <c r="I27" s="162"/>
      <c r="J27" s="155" t="s">
        <v>57</v>
      </c>
      <c r="K27" s="147"/>
      <c r="L27" s="155" t="s">
        <v>58</v>
      </c>
      <c r="M27" s="147"/>
    </row>
    <row r="28" spans="1:18" ht="14.4" x14ac:dyDescent="0.3">
      <c r="A28" s="158">
        <v>1</v>
      </c>
      <c r="B28" s="143"/>
      <c r="C28" s="144"/>
      <c r="D28" s="159">
        <v>2</v>
      </c>
      <c r="E28" s="143"/>
      <c r="F28" s="143"/>
      <c r="G28" s="143"/>
      <c r="H28" s="144"/>
      <c r="I28" s="122">
        <v>3</v>
      </c>
      <c r="J28" s="160">
        <v>4</v>
      </c>
      <c r="K28" s="147"/>
      <c r="L28" s="160">
        <v>5</v>
      </c>
      <c r="M28" s="147"/>
      <c r="N28" s="51"/>
      <c r="O28" s="51"/>
      <c r="P28" s="51"/>
      <c r="Q28" s="51"/>
      <c r="R28" s="51"/>
    </row>
    <row r="29" spans="1:18" ht="15" customHeight="1" x14ac:dyDescent="0.3">
      <c r="A29" s="154" t="s">
        <v>59</v>
      </c>
      <c r="B29" s="150"/>
      <c r="C29" s="151"/>
      <c r="D29" s="145" t="s">
        <v>43</v>
      </c>
      <c r="E29" s="143"/>
      <c r="F29" s="143"/>
      <c r="G29" s="143"/>
      <c r="H29" s="144"/>
      <c r="I29" s="124" t="s">
        <v>43</v>
      </c>
      <c r="J29" s="146" t="s">
        <v>43</v>
      </c>
      <c r="K29" s="147"/>
      <c r="L29" s="148" t="s">
        <v>43</v>
      </c>
      <c r="M29" s="147"/>
      <c r="N29" s="51"/>
      <c r="O29" s="51"/>
      <c r="P29" s="51"/>
      <c r="Q29" s="51"/>
      <c r="R29" s="51"/>
    </row>
    <row r="30" spans="1:18" ht="14.4" x14ac:dyDescent="0.3">
      <c r="A30" s="133"/>
      <c r="B30" s="133"/>
      <c r="C30" s="135"/>
      <c r="D30" s="145" t="s">
        <v>43</v>
      </c>
      <c r="E30" s="143"/>
      <c r="F30" s="143"/>
      <c r="G30" s="143"/>
      <c r="H30" s="144"/>
      <c r="I30" s="124" t="s">
        <v>43</v>
      </c>
      <c r="J30" s="146" t="s">
        <v>43</v>
      </c>
      <c r="K30" s="147"/>
      <c r="L30" s="148" t="s">
        <v>43</v>
      </c>
      <c r="M30" s="147"/>
      <c r="N30" s="51"/>
      <c r="O30" s="51"/>
      <c r="P30" s="51"/>
      <c r="Q30" s="51"/>
      <c r="R30" s="51"/>
    </row>
    <row r="31" spans="1:18" ht="14.4" x14ac:dyDescent="0.3">
      <c r="A31" s="149" t="s">
        <v>60</v>
      </c>
      <c r="B31" s="150"/>
      <c r="C31" s="151"/>
      <c r="D31" s="145" t="s">
        <v>43</v>
      </c>
      <c r="E31" s="143"/>
      <c r="F31" s="143"/>
      <c r="G31" s="143"/>
      <c r="H31" s="144"/>
      <c r="I31" s="124" t="s">
        <v>43</v>
      </c>
      <c r="J31" s="146" t="s">
        <v>43</v>
      </c>
      <c r="K31" s="147"/>
      <c r="L31" s="148" t="s">
        <v>43</v>
      </c>
      <c r="M31" s="147"/>
    </row>
    <row r="32" spans="1:18" ht="15" customHeight="1" x14ac:dyDescent="0.3">
      <c r="A32" s="152"/>
      <c r="B32" s="152"/>
      <c r="C32" s="153"/>
      <c r="D32" s="145" t="s">
        <v>43</v>
      </c>
      <c r="E32" s="143"/>
      <c r="F32" s="143"/>
      <c r="G32" s="143"/>
      <c r="H32" s="144"/>
      <c r="I32" s="124" t="s">
        <v>43</v>
      </c>
      <c r="J32" s="146" t="s">
        <v>43</v>
      </c>
      <c r="K32" s="147"/>
      <c r="L32" s="148" t="s">
        <v>43</v>
      </c>
      <c r="M32" s="147"/>
    </row>
    <row r="33" spans="1:18" ht="14.4" x14ac:dyDescent="0.3">
      <c r="A33" s="142" t="s">
        <v>61</v>
      </c>
      <c r="B33" s="143"/>
      <c r="C33" s="144"/>
      <c r="D33" s="145" t="s">
        <v>43</v>
      </c>
      <c r="E33" s="143"/>
      <c r="F33" s="143"/>
      <c r="G33" s="143"/>
      <c r="H33" s="144"/>
      <c r="I33" s="125" t="s">
        <v>43</v>
      </c>
      <c r="J33" s="146" t="s">
        <v>43</v>
      </c>
      <c r="K33" s="147"/>
      <c r="L33" s="148" t="s">
        <v>43</v>
      </c>
      <c r="M33" s="147"/>
    </row>
    <row r="34" spans="1:18" ht="20.25" customHeight="1" x14ac:dyDescent="0.3">
      <c r="A34" s="142" t="s">
        <v>62</v>
      </c>
      <c r="B34" s="143"/>
      <c r="C34" s="144"/>
      <c r="D34" s="145" t="s">
        <v>43</v>
      </c>
      <c r="E34" s="143"/>
      <c r="F34" s="143"/>
      <c r="G34" s="143"/>
      <c r="H34" s="144"/>
      <c r="I34" s="125" t="s">
        <v>43</v>
      </c>
      <c r="J34" s="146" t="s">
        <v>43</v>
      </c>
      <c r="K34" s="147"/>
      <c r="L34" s="148" t="s">
        <v>43</v>
      </c>
      <c r="M34" s="147"/>
    </row>
    <row r="36" spans="1:18" x14ac:dyDescent="0.25">
      <c r="A36" s="52"/>
      <c r="B36" s="37"/>
      <c r="C36" s="37"/>
      <c r="D36" s="37"/>
      <c r="E36" s="37"/>
      <c r="F36" s="37"/>
      <c r="G36" s="37"/>
      <c r="H36" s="37"/>
      <c r="I36" s="37"/>
      <c r="J36" s="37"/>
      <c r="K36" s="37"/>
      <c r="L36" s="37"/>
      <c r="M36" s="37"/>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6"/>
      <c r="R44" s="126"/>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6"/>
      <c r="R47" s="126"/>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49:R49"/>
    <mergeCell ref="A50:R50"/>
    <mergeCell ref="A51:R51"/>
    <mergeCell ref="A52:R52"/>
    <mergeCell ref="A53:R53"/>
    <mergeCell ref="A48:R48"/>
    <mergeCell ref="A37:R37"/>
    <mergeCell ref="A38:R38"/>
    <mergeCell ref="A39:R39"/>
    <mergeCell ref="A40:R40"/>
    <mergeCell ref="A41:R41"/>
    <mergeCell ref="A42:R42"/>
    <mergeCell ref="A43:R43"/>
    <mergeCell ref="A44:P44"/>
    <mergeCell ref="A45:R45"/>
    <mergeCell ref="A46:R46"/>
    <mergeCell ref="A47:P47"/>
    <mergeCell ref="A33:C33"/>
    <mergeCell ref="D33:H33"/>
    <mergeCell ref="J33:K33"/>
    <mergeCell ref="L33:M33"/>
    <mergeCell ref="A34:C34"/>
    <mergeCell ref="D34:H34"/>
    <mergeCell ref="J34:K34"/>
    <mergeCell ref="L34:M34"/>
    <mergeCell ref="A31:C32"/>
    <mergeCell ref="D31:H31"/>
    <mergeCell ref="J31:K31"/>
    <mergeCell ref="L31:M31"/>
    <mergeCell ref="D32:H32"/>
    <mergeCell ref="J32:K32"/>
    <mergeCell ref="L32:M32"/>
    <mergeCell ref="A29:C30"/>
    <mergeCell ref="D29:H29"/>
    <mergeCell ref="J29:K29"/>
    <mergeCell ref="L29:M29"/>
    <mergeCell ref="D30:H30"/>
    <mergeCell ref="J30:K30"/>
    <mergeCell ref="L30:M30"/>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R14:R17"/>
    <mergeCell ref="J15:K15"/>
    <mergeCell ref="L15:M15"/>
    <mergeCell ref="N15:O15"/>
    <mergeCell ref="N16:N17"/>
    <mergeCell ref="O16:O17"/>
    <mergeCell ref="P16:P17"/>
    <mergeCell ref="Q16:Q17"/>
    <mergeCell ref="J16:J17"/>
    <mergeCell ref="K16:K17"/>
    <mergeCell ref="L16:L17"/>
    <mergeCell ref="M16:M17"/>
    <mergeCell ref="A12:C12"/>
    <mergeCell ref="A14:B15"/>
    <mergeCell ref="C14:C17"/>
    <mergeCell ref="D14:E15"/>
    <mergeCell ref="F14:F17"/>
    <mergeCell ref="A16:A17"/>
    <mergeCell ref="B16:B17"/>
    <mergeCell ref="D16:D17"/>
    <mergeCell ref="E16:E17"/>
    <mergeCell ref="A1:Q1"/>
    <mergeCell ref="C2:K2"/>
    <mergeCell ref="O3:P3"/>
    <mergeCell ref="A6:O7"/>
    <mergeCell ref="P7:Q7"/>
    <mergeCell ref="R3:R4"/>
    <mergeCell ref="P4:Q4"/>
    <mergeCell ref="A5:O5"/>
    <mergeCell ref="A11:C11"/>
    <mergeCell ref="D11:G11"/>
    <mergeCell ref="C8:H8"/>
    <mergeCell ref="A9:O9"/>
    <mergeCell ref="A10:O10"/>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
  <sheetViews>
    <sheetView topLeftCell="C1" zoomScaleNormal="100" workbookViewId="0">
      <selection activeCell="F3" sqref="F3"/>
    </sheetView>
  </sheetViews>
  <sheetFormatPr defaultColWidth="9.109375" defaultRowHeight="14.4" x14ac:dyDescent="0.3"/>
  <cols>
    <col min="1" max="1" width="5.33203125" style="81" bestFit="1" customWidth="1"/>
    <col min="2" max="2" width="45.88671875" style="81" customWidth="1"/>
    <col min="3" max="3" width="51.5546875" style="81" customWidth="1"/>
    <col min="4" max="4" width="14.109375" style="81" customWidth="1"/>
    <col min="5" max="5" width="18.33203125" style="81" customWidth="1"/>
    <col min="6" max="6" width="27.44140625" style="81" customWidth="1"/>
    <col min="7" max="7" width="32.6640625" style="81" customWidth="1"/>
    <col min="8" max="8" width="9.109375" style="81" customWidth="1"/>
    <col min="9" max="16384" width="9.109375" style="81"/>
  </cols>
  <sheetData>
    <row r="1" spans="1:7" ht="21.75" customHeight="1" thickBot="1" x14ac:dyDescent="0.35">
      <c r="A1" s="2" t="s">
        <v>82</v>
      </c>
      <c r="B1" s="2" t="s">
        <v>83</v>
      </c>
      <c r="C1" s="2" t="s">
        <v>84</v>
      </c>
      <c r="D1" s="2" t="s">
        <v>46</v>
      </c>
      <c r="E1" s="2" t="s">
        <v>85</v>
      </c>
      <c r="F1" s="2" t="s">
        <v>86</v>
      </c>
      <c r="G1" s="2" t="s">
        <v>87</v>
      </c>
    </row>
    <row r="2" spans="1:7" ht="72.75" customHeight="1" thickBot="1" x14ac:dyDescent="0.35">
      <c r="A2" s="19" t="s">
        <v>88</v>
      </c>
      <c r="B2" s="82" t="s">
        <v>89</v>
      </c>
      <c r="C2" s="83" t="s">
        <v>89</v>
      </c>
      <c r="D2" s="84" t="s">
        <v>40</v>
      </c>
      <c r="E2" s="109">
        <v>13410</v>
      </c>
      <c r="F2" s="92">
        <v>13639</v>
      </c>
      <c r="G2" s="113" t="s">
        <v>90</v>
      </c>
    </row>
    <row r="3" spans="1:7" ht="409.6" customHeight="1" thickBot="1" x14ac:dyDescent="0.35">
      <c r="A3" s="19" t="s">
        <v>91</v>
      </c>
      <c r="B3" s="82" t="s">
        <v>92</v>
      </c>
      <c r="C3" s="83" t="s">
        <v>93</v>
      </c>
      <c r="D3" s="84" t="s">
        <v>40</v>
      </c>
      <c r="E3" s="109">
        <v>20</v>
      </c>
      <c r="F3" s="92">
        <v>30</v>
      </c>
      <c r="G3" s="113" t="s">
        <v>94</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22"/>
  <sheetViews>
    <sheetView zoomScale="85" zoomScaleNormal="85" workbookViewId="0">
      <selection activeCell="E16" sqref="E16"/>
    </sheetView>
  </sheetViews>
  <sheetFormatPr defaultColWidth="9.109375" defaultRowHeight="10.199999999999999" x14ac:dyDescent="0.2"/>
  <cols>
    <col min="1" max="1" width="12.44140625" style="61" customWidth="1"/>
    <col min="2" max="2" width="105.88671875" style="61" customWidth="1"/>
    <col min="3" max="3" width="12.44140625" style="61" customWidth="1"/>
    <col min="4" max="4" width="14.33203125" style="61" customWidth="1"/>
    <col min="5" max="5" width="21.88671875" style="61" customWidth="1"/>
    <col min="6" max="12" width="9.109375" style="61" customWidth="1"/>
    <col min="13" max="13" width="18" style="61" customWidth="1"/>
    <col min="14" max="14" width="9.109375" style="61" customWidth="1"/>
    <col min="15" max="16384" width="9.109375" style="61"/>
  </cols>
  <sheetData>
    <row r="1" spans="1:13" ht="33.75" customHeight="1" thickBot="1" x14ac:dyDescent="0.25">
      <c r="A1" s="176" t="s">
        <v>95</v>
      </c>
      <c r="B1" s="177"/>
      <c r="C1" s="177"/>
      <c r="D1" s="177"/>
      <c r="E1" s="177"/>
      <c r="F1" s="177"/>
      <c r="G1" s="177"/>
      <c r="H1" s="177"/>
      <c r="I1" s="177"/>
      <c r="J1" s="177"/>
      <c r="K1" s="127"/>
      <c r="L1" s="127"/>
      <c r="M1" s="53" t="s">
        <v>1</v>
      </c>
    </row>
    <row r="2" spans="1:13" ht="15" customHeight="1" x14ac:dyDescent="0.2">
      <c r="A2" s="178" t="s">
        <v>2</v>
      </c>
      <c r="B2" s="177"/>
      <c r="C2" s="177"/>
      <c r="D2" s="177"/>
      <c r="E2" s="177"/>
      <c r="F2" s="177"/>
      <c r="G2" s="177"/>
      <c r="H2" s="177"/>
      <c r="I2" s="177"/>
      <c r="J2" s="177"/>
      <c r="K2" s="128"/>
      <c r="L2" s="128" t="s">
        <v>3</v>
      </c>
      <c r="M2" s="54">
        <v>44561</v>
      </c>
    </row>
    <row r="3" spans="1:13" x14ac:dyDescent="0.2">
      <c r="A3" s="130"/>
      <c r="B3" s="130"/>
      <c r="C3" s="127"/>
      <c r="D3" s="130"/>
      <c r="E3" s="130"/>
      <c r="F3" s="130"/>
      <c r="G3" s="130"/>
      <c r="H3" s="130"/>
      <c r="I3" s="130"/>
      <c r="J3" s="130"/>
      <c r="K3" s="128"/>
      <c r="L3" s="128"/>
      <c r="M3" s="180"/>
    </row>
    <row r="4" spans="1:13" x14ac:dyDescent="0.2">
      <c r="A4" s="130"/>
      <c r="B4" s="130"/>
      <c r="C4" s="130"/>
      <c r="D4" s="130"/>
      <c r="E4" s="130"/>
      <c r="F4" s="130"/>
      <c r="G4" s="130"/>
      <c r="H4" s="130"/>
      <c r="I4" s="130"/>
      <c r="J4" s="130"/>
      <c r="K4" s="181" t="s">
        <v>4</v>
      </c>
      <c r="L4" s="177"/>
      <c r="M4" s="173"/>
    </row>
    <row r="5" spans="1:13" x14ac:dyDescent="0.2">
      <c r="A5" s="182" t="s">
        <v>5</v>
      </c>
      <c r="B5" s="177"/>
      <c r="C5" s="177"/>
      <c r="D5" s="177"/>
      <c r="E5" s="177"/>
      <c r="F5" s="177"/>
      <c r="G5" s="177"/>
      <c r="H5" s="177"/>
      <c r="I5" s="177"/>
      <c r="J5" s="177"/>
      <c r="K5" s="128"/>
      <c r="L5" s="128" t="s">
        <v>6</v>
      </c>
      <c r="M5" s="131" t="s">
        <v>7</v>
      </c>
    </row>
    <row r="6" spans="1:13" x14ac:dyDescent="0.2">
      <c r="A6" s="179" t="s">
        <v>8</v>
      </c>
      <c r="B6" s="177"/>
      <c r="C6" s="177"/>
      <c r="D6" s="177"/>
      <c r="E6" s="177"/>
      <c r="F6" s="177"/>
      <c r="G6" s="177"/>
      <c r="H6" s="177"/>
      <c r="I6" s="177"/>
      <c r="J6" s="177"/>
      <c r="K6" s="130"/>
      <c r="L6" s="130"/>
      <c r="M6" s="55"/>
    </row>
    <row r="7" spans="1:13" x14ac:dyDescent="0.2">
      <c r="A7" s="177"/>
      <c r="B7" s="177"/>
      <c r="C7" s="177"/>
      <c r="D7" s="177"/>
      <c r="E7" s="177"/>
      <c r="F7" s="177"/>
      <c r="G7" s="177"/>
      <c r="H7" s="177"/>
      <c r="I7" s="177"/>
      <c r="J7" s="177"/>
      <c r="K7" s="181" t="s">
        <v>4</v>
      </c>
      <c r="L7" s="177"/>
      <c r="M7" s="56"/>
    </row>
    <row r="8" spans="1:13" x14ac:dyDescent="0.2">
      <c r="A8" s="129"/>
      <c r="B8" s="129"/>
      <c r="C8" s="183" t="s">
        <v>9</v>
      </c>
      <c r="D8" s="177"/>
      <c r="E8" s="177"/>
      <c r="F8" s="177"/>
      <c r="G8" s="177"/>
      <c r="H8" s="177"/>
      <c r="I8" s="129"/>
      <c r="J8" s="129"/>
      <c r="K8" s="128"/>
      <c r="L8" s="130"/>
      <c r="M8" s="56"/>
    </row>
    <row r="9" spans="1:13" x14ac:dyDescent="0.2">
      <c r="A9" s="184" t="s">
        <v>10</v>
      </c>
      <c r="B9" s="177"/>
      <c r="C9" s="177"/>
      <c r="D9" s="177"/>
      <c r="E9" s="177"/>
      <c r="F9" s="177"/>
      <c r="G9" s="177"/>
      <c r="H9" s="177"/>
      <c r="I9" s="177"/>
      <c r="J9" s="177"/>
      <c r="K9" s="130"/>
      <c r="L9" s="128" t="s">
        <v>11</v>
      </c>
      <c r="M9" s="57"/>
    </row>
    <row r="10" spans="1:13" x14ac:dyDescent="0.2">
      <c r="A10" s="185" t="s">
        <v>12</v>
      </c>
      <c r="B10" s="177"/>
      <c r="C10" s="177"/>
      <c r="D10" s="177"/>
      <c r="E10" s="177"/>
      <c r="F10" s="177"/>
      <c r="G10" s="177"/>
      <c r="H10" s="177"/>
      <c r="I10" s="177"/>
      <c r="J10" s="177"/>
      <c r="K10" s="128"/>
      <c r="L10" s="128"/>
      <c r="M10" s="58"/>
    </row>
    <row r="11" spans="1:13" ht="12" customHeight="1" thickBot="1" x14ac:dyDescent="0.25">
      <c r="A11" s="179" t="s">
        <v>96</v>
      </c>
      <c r="B11" s="177"/>
      <c r="C11" s="177"/>
      <c r="D11" s="186" t="s">
        <v>14</v>
      </c>
      <c r="E11" s="177"/>
      <c r="F11" s="177"/>
      <c r="G11" s="177"/>
      <c r="H11" s="59"/>
      <c r="I11" s="59"/>
      <c r="J11" s="59"/>
      <c r="K11" s="128"/>
      <c r="L11" s="128" t="s">
        <v>15</v>
      </c>
      <c r="M11" s="60">
        <v>383</v>
      </c>
    </row>
    <row r="12" spans="1:13" ht="15" customHeight="1" x14ac:dyDescent="0.2">
      <c r="A12" s="179" t="s">
        <v>16</v>
      </c>
      <c r="B12" s="177"/>
      <c r="C12" s="177"/>
      <c r="D12" s="177"/>
      <c r="E12" s="177"/>
      <c r="F12" s="177"/>
      <c r="G12" s="177"/>
      <c r="H12" s="177"/>
      <c r="I12" s="177"/>
      <c r="J12" s="177"/>
      <c r="K12" s="130"/>
      <c r="L12" s="130"/>
      <c r="M12" s="130"/>
    </row>
    <row r="13" spans="1:13"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98</v>
      </c>
      <c r="B15" s="87" t="s">
        <v>99</v>
      </c>
      <c r="C15" s="67" t="s">
        <v>100</v>
      </c>
      <c r="D15" s="93">
        <f>'Прил_4_ПЭ_Базовая часть_Расчет'!H2</f>
        <v>587.22874698607768</v>
      </c>
      <c r="E15" s="93">
        <f>'Прил_4_ПЭ_Базовая часть_Расчет'!I2</f>
        <v>957.46461883865686</v>
      </c>
    </row>
    <row r="16" spans="1:13" x14ac:dyDescent="0.2">
      <c r="A16" s="85" t="s">
        <v>101</v>
      </c>
      <c r="B16" s="87" t="s">
        <v>102</v>
      </c>
      <c r="C16" s="67" t="s">
        <v>103</v>
      </c>
      <c r="D16" s="93">
        <f>'Прил_4_ПЭ_Базовая часть_Расчет'!H8</f>
        <v>19.641076769690926</v>
      </c>
      <c r="E16" s="93">
        <f>'Прил_4_ПЭ_Базовая часть_Расчет'!I8</f>
        <v>21.295694028879925</v>
      </c>
    </row>
    <row r="17" spans="1:5" ht="33.75" customHeight="1" x14ac:dyDescent="0.2">
      <c r="A17" s="85" t="s">
        <v>104</v>
      </c>
      <c r="B17" s="87" t="s">
        <v>105</v>
      </c>
      <c r="C17" s="67" t="s">
        <v>103</v>
      </c>
      <c r="D17" s="93">
        <f>'Прил_4_ПЭ_Базовая часть_Расчет'!H11</f>
        <v>64.153969526864472</v>
      </c>
      <c r="E17" s="93">
        <f>'Прил_4_ПЭ_Базовая часть_Расчет'!I11</f>
        <v>64.708730030660007</v>
      </c>
    </row>
    <row r="18" spans="1:5" x14ac:dyDescent="0.2">
      <c r="A18" s="85" t="s">
        <v>106</v>
      </c>
      <c r="B18" s="87" t="s">
        <v>107</v>
      </c>
      <c r="C18" s="67" t="s">
        <v>100</v>
      </c>
      <c r="D18" s="93">
        <f>'Прил_4_ПЭ_Базовая часть_Расчет'!H16</f>
        <v>5318.1146457182858</v>
      </c>
      <c r="E18" s="93">
        <f>'Прил_4_ПЭ_Базовая часть_Расчет'!I16</f>
        <v>6284.5737320134704</v>
      </c>
    </row>
    <row r="19" spans="1:5" ht="56.25" customHeight="1" x14ac:dyDescent="0.2">
      <c r="A19" s="85" t="s">
        <v>108</v>
      </c>
      <c r="B19" s="87" t="s">
        <v>109</v>
      </c>
      <c r="C19" s="85" t="s">
        <v>110</v>
      </c>
      <c r="D19" s="93">
        <f>'Прил_4_ПЭ_Базовая часть_Расчет'!H20</f>
        <v>3125</v>
      </c>
      <c r="E19" s="93">
        <f>'Прил_4_ПЭ_Базовая часть_Расчет'!I20</f>
        <v>3272</v>
      </c>
    </row>
    <row r="20" spans="1:5" x14ac:dyDescent="0.2">
      <c r="A20" s="85" t="s">
        <v>111</v>
      </c>
      <c r="B20" s="87" t="s">
        <v>112</v>
      </c>
      <c r="C20" s="67" t="s">
        <v>100</v>
      </c>
      <c r="D20" s="93">
        <f>'Прил_4_ПЭ_Базовая часть_Расчет'!H21</f>
        <v>719.4524383604263</v>
      </c>
      <c r="E20" s="93">
        <f>'Прил_4_ПЭ_Базовая часть_Расчет'!I21</f>
        <v>769.82271048066116</v>
      </c>
    </row>
    <row r="21" spans="1:5" x14ac:dyDescent="0.2">
      <c r="A21" s="62"/>
      <c r="B21" s="62"/>
      <c r="C21" s="62"/>
      <c r="D21" s="62"/>
      <c r="E21" s="62"/>
    </row>
    <row r="22" spans="1:5" x14ac:dyDescent="0.2">
      <c r="A22" s="62"/>
      <c r="B22" s="62"/>
      <c r="C22" s="62"/>
      <c r="D22" s="62"/>
      <c r="E22" s="62"/>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24"/>
  <sheetViews>
    <sheetView zoomScale="85" zoomScaleNormal="85" zoomScaleSheetLayoutView="85" workbookViewId="0">
      <pane xSplit="1" ySplit="1" topLeftCell="B14" activePane="bottomRight" state="frozen"/>
      <selection activeCell="C2" sqref="C2:K2"/>
      <selection pane="topRight" activeCell="C2" sqref="C2:K2"/>
      <selection pane="bottomLeft" activeCell="C2" sqref="C2:K2"/>
      <selection pane="bottomRight" activeCell="I23" sqref="I23"/>
    </sheetView>
  </sheetViews>
  <sheetFormatPr defaultColWidth="9.109375" defaultRowHeight="14.4" x14ac:dyDescent="0.3"/>
  <cols>
    <col min="1" max="1" width="7.6640625" style="81" bestFit="1" customWidth="1"/>
    <col min="2" max="2" width="34.109375" style="81" customWidth="1"/>
    <col min="3" max="3" width="52.88671875" style="22" customWidth="1"/>
    <col min="4" max="4" width="12.109375" style="81" customWidth="1"/>
    <col min="5" max="7" width="11" style="81" hidden="1" customWidth="1"/>
    <col min="8" max="9" width="17.33203125" style="81" customWidth="1"/>
    <col min="10" max="17" width="11" style="81" hidden="1" customWidth="1"/>
    <col min="18" max="18" width="44" style="81" customWidth="1"/>
    <col min="19" max="19" width="9.109375" style="81" customWidth="1"/>
    <col min="20" max="16384" width="9.109375" style="81"/>
  </cols>
  <sheetData>
    <row r="1" spans="1:19" ht="48.75" customHeight="1" thickBot="1" x14ac:dyDescent="0.35">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3">
      <c r="A2" s="187" t="s">
        <v>98</v>
      </c>
      <c r="B2" s="71" t="s">
        <v>113</v>
      </c>
      <c r="C2" s="72" t="s">
        <v>114</v>
      </c>
      <c r="D2" s="73" t="s">
        <v>115</v>
      </c>
      <c r="E2" s="3">
        <f>IFERROR(((E3+E5*E4)/(E6+E7)),0)</f>
        <v>0</v>
      </c>
      <c r="F2" s="3">
        <f>IFERROR(((F3+F5*F4)/(F6+F7)),0)</f>
        <v>0</v>
      </c>
      <c r="G2" s="3">
        <f>IFERROR(((G3+G5*G4)/(G6+G7)),0)</f>
        <v>0</v>
      </c>
      <c r="H2" s="96">
        <f>IFERROR(((H3+S5*H4)/(H6+H7)),0)</f>
        <v>587.22874698607768</v>
      </c>
      <c r="I2" s="96">
        <f>IFERROR(((I3+S5*I4)/(I6+I7)),0)</f>
        <v>957.46461883865686</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3">
      <c r="A3" s="188"/>
      <c r="B3" s="5" t="s">
        <v>116</v>
      </c>
      <c r="C3" s="6" t="s">
        <v>117</v>
      </c>
      <c r="D3" s="7" t="s">
        <v>115</v>
      </c>
      <c r="E3" s="8">
        <v>0</v>
      </c>
      <c r="F3" s="8">
        <v>0</v>
      </c>
      <c r="G3" s="8">
        <v>0</v>
      </c>
      <c r="H3" s="97">
        <v>302000</v>
      </c>
      <c r="I3" s="88">
        <v>469109.79</v>
      </c>
      <c r="J3" s="8">
        <v>0</v>
      </c>
      <c r="K3" s="8">
        <v>0</v>
      </c>
      <c r="L3" s="8">
        <v>0</v>
      </c>
      <c r="M3" s="8">
        <v>0</v>
      </c>
      <c r="N3" s="8">
        <v>0</v>
      </c>
      <c r="O3" s="8">
        <v>0</v>
      </c>
      <c r="P3" s="8">
        <v>0</v>
      </c>
      <c r="Q3" s="8">
        <v>0</v>
      </c>
      <c r="R3" s="9" t="s">
        <v>118</v>
      </c>
    </row>
    <row r="4" spans="1:19" ht="22.5" customHeight="1" x14ac:dyDescent="0.3">
      <c r="A4" s="188"/>
      <c r="B4" s="10" t="s">
        <v>119</v>
      </c>
      <c r="C4" s="87" t="s">
        <v>120</v>
      </c>
      <c r="D4" s="7" t="s">
        <v>115</v>
      </c>
      <c r="E4" s="8">
        <v>0</v>
      </c>
      <c r="F4" s="8">
        <v>0</v>
      </c>
      <c r="G4" s="8">
        <v>0</v>
      </c>
      <c r="H4" s="97">
        <v>0</v>
      </c>
      <c r="I4" s="88">
        <v>0</v>
      </c>
      <c r="J4" s="8">
        <v>0</v>
      </c>
      <c r="K4" s="8">
        <v>0</v>
      </c>
      <c r="L4" s="8">
        <v>0</v>
      </c>
      <c r="M4" s="8">
        <v>0</v>
      </c>
      <c r="N4" s="8">
        <v>0</v>
      </c>
      <c r="O4" s="8">
        <v>0</v>
      </c>
      <c r="P4" s="8">
        <v>0</v>
      </c>
      <c r="Q4" s="8">
        <v>0</v>
      </c>
      <c r="R4" s="9" t="s">
        <v>121</v>
      </c>
    </row>
    <row r="5" spans="1:19" ht="121.5" customHeight="1" x14ac:dyDescent="0.3">
      <c r="A5" s="188"/>
      <c r="B5" s="10" t="s">
        <v>122</v>
      </c>
      <c r="C5" s="87" t="s">
        <v>123</v>
      </c>
      <c r="D5" s="7"/>
      <c r="E5" s="8">
        <v>0</v>
      </c>
      <c r="F5" s="8">
        <v>0</v>
      </c>
      <c r="G5" s="8">
        <v>0</v>
      </c>
      <c r="H5" s="111">
        <v>0</v>
      </c>
      <c r="I5" s="88">
        <v>0</v>
      </c>
      <c r="J5" s="8">
        <v>0</v>
      </c>
      <c r="K5" s="8">
        <v>0</v>
      </c>
      <c r="L5" s="8">
        <v>0</v>
      </c>
      <c r="M5" s="8">
        <v>0</v>
      </c>
      <c r="N5" s="8">
        <v>0</v>
      </c>
      <c r="O5" s="8">
        <v>0</v>
      </c>
      <c r="P5" s="8">
        <v>0</v>
      </c>
      <c r="Q5" s="8">
        <v>0</v>
      </c>
      <c r="R5" s="9" t="s">
        <v>124</v>
      </c>
      <c r="S5" s="110">
        <f>IF(H5&lt;60,0,1)</f>
        <v>0</v>
      </c>
    </row>
    <row r="6" spans="1:19" ht="22.5" customHeight="1" x14ac:dyDescent="0.3">
      <c r="A6" s="188"/>
      <c r="B6" s="5" t="s">
        <v>125</v>
      </c>
      <c r="C6" s="6" t="s">
        <v>126</v>
      </c>
      <c r="D6" s="7" t="s">
        <v>127</v>
      </c>
      <c r="E6" s="8">
        <v>0</v>
      </c>
      <c r="F6" s="8">
        <v>0</v>
      </c>
      <c r="G6" s="8">
        <v>0</v>
      </c>
      <c r="H6" s="97">
        <v>401.2</v>
      </c>
      <c r="I6" s="88">
        <v>384.35</v>
      </c>
      <c r="J6" s="8">
        <v>0</v>
      </c>
      <c r="K6" s="8">
        <v>0</v>
      </c>
      <c r="L6" s="8">
        <v>0</v>
      </c>
      <c r="M6" s="8">
        <v>0</v>
      </c>
      <c r="N6" s="8">
        <v>0</v>
      </c>
      <c r="O6" s="8">
        <v>0</v>
      </c>
      <c r="P6" s="8">
        <v>0</v>
      </c>
      <c r="Q6" s="8">
        <v>0</v>
      </c>
      <c r="R6" s="9" t="s">
        <v>128</v>
      </c>
    </row>
    <row r="7" spans="1:19" ht="23.25" customHeight="1" thickBot="1" x14ac:dyDescent="0.35">
      <c r="A7" s="189"/>
      <c r="B7" s="11" t="s">
        <v>129</v>
      </c>
      <c r="C7" s="12" t="s">
        <v>130</v>
      </c>
      <c r="D7" s="13" t="s">
        <v>127</v>
      </c>
      <c r="E7" s="1">
        <v>0</v>
      </c>
      <c r="F7" s="1">
        <v>0</v>
      </c>
      <c r="G7" s="1">
        <v>0</v>
      </c>
      <c r="H7" s="98">
        <v>113.08</v>
      </c>
      <c r="I7" s="89">
        <v>105.6</v>
      </c>
      <c r="J7" s="1">
        <v>0</v>
      </c>
      <c r="K7" s="1">
        <v>0</v>
      </c>
      <c r="L7" s="1">
        <v>0</v>
      </c>
      <c r="M7" s="1">
        <v>0</v>
      </c>
      <c r="N7" s="1">
        <v>0</v>
      </c>
      <c r="O7" s="1">
        <v>0</v>
      </c>
      <c r="P7" s="1">
        <v>0</v>
      </c>
      <c r="Q7" s="1">
        <v>0</v>
      </c>
      <c r="R7" s="14" t="s">
        <v>131</v>
      </c>
    </row>
    <row r="8" spans="1:19" ht="42" customHeight="1" x14ac:dyDescent="0.3">
      <c r="A8" s="190" t="s">
        <v>101</v>
      </c>
      <c r="B8" s="71" t="s">
        <v>132</v>
      </c>
      <c r="C8" s="72" t="s">
        <v>133</v>
      </c>
      <c r="D8" s="74" t="s">
        <v>134</v>
      </c>
      <c r="E8" s="75">
        <f t="shared" ref="E8:Q8" si="1">IFERROR((IF(E9&gt;E10,"ОШИБКА",(E9/E10)*100)),0)</f>
        <v>0</v>
      </c>
      <c r="F8" s="75">
        <f t="shared" si="1"/>
        <v>0</v>
      </c>
      <c r="G8" s="75">
        <f t="shared" si="1"/>
        <v>0</v>
      </c>
      <c r="H8" s="99">
        <f t="shared" si="1"/>
        <v>19.641076769690926</v>
      </c>
      <c r="I8" s="99">
        <f t="shared" si="1"/>
        <v>21.295694028879925</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3">
      <c r="A9" s="188"/>
      <c r="B9" s="5" t="s">
        <v>135</v>
      </c>
      <c r="C9" s="6" t="s">
        <v>136</v>
      </c>
      <c r="D9" s="7" t="s">
        <v>127</v>
      </c>
      <c r="E9" s="8">
        <v>0</v>
      </c>
      <c r="F9" s="8">
        <v>0</v>
      </c>
      <c r="G9" s="8">
        <v>0</v>
      </c>
      <c r="H9" s="97">
        <v>78.8</v>
      </c>
      <c r="I9" s="88">
        <v>81.849999999999994</v>
      </c>
      <c r="J9" s="8">
        <v>0</v>
      </c>
      <c r="K9" s="8">
        <v>0</v>
      </c>
      <c r="L9" s="8">
        <v>0</v>
      </c>
      <c r="M9" s="8">
        <v>0</v>
      </c>
      <c r="N9" s="8">
        <v>0</v>
      </c>
      <c r="O9" s="8">
        <v>0</v>
      </c>
      <c r="P9" s="8">
        <v>0</v>
      </c>
      <c r="Q9" s="8">
        <v>0</v>
      </c>
      <c r="R9" s="9" t="s">
        <v>137</v>
      </c>
    </row>
    <row r="10" spans="1:19" ht="23.25" customHeight="1" thickBot="1" x14ac:dyDescent="0.35">
      <c r="A10" s="189"/>
      <c r="B10" s="11" t="s">
        <v>125</v>
      </c>
      <c r="C10" s="6" t="s">
        <v>138</v>
      </c>
      <c r="D10" s="13" t="s">
        <v>127</v>
      </c>
      <c r="E10" s="1">
        <f t="shared" ref="E10:Q10" si="2">E6</f>
        <v>0</v>
      </c>
      <c r="F10" s="1">
        <f t="shared" si="2"/>
        <v>0</v>
      </c>
      <c r="G10" s="1">
        <f t="shared" si="2"/>
        <v>0</v>
      </c>
      <c r="H10" s="98">
        <f t="shared" si="2"/>
        <v>401.2</v>
      </c>
      <c r="I10" s="89">
        <f t="shared" si="2"/>
        <v>384.35</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3">
      <c r="A11" s="187" t="s">
        <v>104</v>
      </c>
      <c r="B11" s="71" t="s">
        <v>139</v>
      </c>
      <c r="C11" s="72" t="s">
        <v>140</v>
      </c>
      <c r="D11" s="74" t="s">
        <v>134</v>
      </c>
      <c r="E11" s="75">
        <f t="shared" ref="E11:Q11" si="3">IFERROR((IF(E12&gt;(E13+E14+E15),"ОШИБКА",E12/(E13+E14+E15)*100)),0)</f>
        <v>0</v>
      </c>
      <c r="F11" s="75">
        <f t="shared" si="3"/>
        <v>0</v>
      </c>
      <c r="G11" s="75">
        <f t="shared" si="3"/>
        <v>0</v>
      </c>
      <c r="H11" s="99">
        <f t="shared" si="3"/>
        <v>64.153969526864472</v>
      </c>
      <c r="I11" s="99">
        <f t="shared" si="3"/>
        <v>64.708730030660007</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3">
      <c r="A12" s="188"/>
      <c r="B12" s="5" t="s">
        <v>141</v>
      </c>
      <c r="C12" s="6" t="s">
        <v>136</v>
      </c>
      <c r="D12" s="7" t="s">
        <v>127</v>
      </c>
      <c r="E12" s="8">
        <v>0</v>
      </c>
      <c r="F12" s="8">
        <v>0</v>
      </c>
      <c r="G12" s="8">
        <v>0</v>
      </c>
      <c r="H12" s="97">
        <v>4000</v>
      </c>
      <c r="I12" s="88">
        <v>4010</v>
      </c>
      <c r="J12" s="8">
        <v>0</v>
      </c>
      <c r="K12" s="8">
        <v>0</v>
      </c>
      <c r="L12" s="8">
        <v>0</v>
      </c>
      <c r="M12" s="8">
        <v>0</v>
      </c>
      <c r="N12" s="8">
        <v>0</v>
      </c>
      <c r="O12" s="8">
        <v>0</v>
      </c>
      <c r="P12" s="8">
        <v>0</v>
      </c>
      <c r="Q12" s="8">
        <v>0</v>
      </c>
      <c r="R12" s="9" t="s">
        <v>142</v>
      </c>
    </row>
    <row r="13" spans="1:19" ht="33.75" customHeight="1" x14ac:dyDescent="0.3">
      <c r="A13" s="188"/>
      <c r="B13" s="5" t="s">
        <v>143</v>
      </c>
      <c r="C13" s="6" t="s">
        <v>144</v>
      </c>
      <c r="D13" s="7" t="s">
        <v>127</v>
      </c>
      <c r="E13" s="8">
        <v>0</v>
      </c>
      <c r="F13" s="8">
        <v>0</v>
      </c>
      <c r="G13" s="8">
        <v>0</v>
      </c>
      <c r="H13" s="97">
        <v>90</v>
      </c>
      <c r="I13" s="88">
        <v>52</v>
      </c>
      <c r="J13" s="8">
        <v>0</v>
      </c>
      <c r="K13" s="8">
        <v>0</v>
      </c>
      <c r="L13" s="8">
        <v>0</v>
      </c>
      <c r="M13" s="8">
        <v>0</v>
      </c>
      <c r="N13" s="8">
        <v>0</v>
      </c>
      <c r="O13" s="8">
        <v>0</v>
      </c>
      <c r="P13" s="8">
        <v>0</v>
      </c>
      <c r="Q13" s="8">
        <v>0</v>
      </c>
      <c r="R13" s="9" t="s">
        <v>145</v>
      </c>
    </row>
    <row r="14" spans="1:19" ht="33.75" customHeight="1" x14ac:dyDescent="0.3">
      <c r="A14" s="188"/>
      <c r="B14" s="5" t="s">
        <v>146</v>
      </c>
      <c r="C14" s="6" t="s">
        <v>147</v>
      </c>
      <c r="D14" s="7" t="s">
        <v>127</v>
      </c>
      <c r="E14" s="8">
        <v>0</v>
      </c>
      <c r="F14" s="8">
        <v>0</v>
      </c>
      <c r="G14" s="8">
        <v>0</v>
      </c>
      <c r="H14" s="97">
        <v>6145</v>
      </c>
      <c r="I14" s="88">
        <v>6145</v>
      </c>
      <c r="J14" s="8">
        <v>0</v>
      </c>
      <c r="K14" s="8">
        <v>0</v>
      </c>
      <c r="L14" s="8">
        <v>0</v>
      </c>
      <c r="M14" s="8">
        <v>0</v>
      </c>
      <c r="N14" s="8">
        <v>0</v>
      </c>
      <c r="O14" s="8">
        <v>0</v>
      </c>
      <c r="P14" s="8">
        <v>0</v>
      </c>
      <c r="Q14" s="8">
        <v>0</v>
      </c>
      <c r="R14" s="9" t="s">
        <v>148</v>
      </c>
    </row>
    <row r="15" spans="1:19" ht="34.5" customHeight="1" thickBot="1" x14ac:dyDescent="0.35">
      <c r="A15" s="189"/>
      <c r="B15" s="11" t="s">
        <v>149</v>
      </c>
      <c r="C15" s="12" t="s">
        <v>150</v>
      </c>
      <c r="D15" s="13" t="s">
        <v>127</v>
      </c>
      <c r="E15" s="1">
        <v>0</v>
      </c>
      <c r="F15" s="1">
        <v>0</v>
      </c>
      <c r="G15" s="1">
        <v>0</v>
      </c>
      <c r="H15" s="98">
        <v>0</v>
      </c>
      <c r="I15" s="89">
        <v>0</v>
      </c>
      <c r="J15" s="1">
        <v>0</v>
      </c>
      <c r="K15" s="1">
        <v>0</v>
      </c>
      <c r="L15" s="1">
        <v>0</v>
      </c>
      <c r="M15" s="1">
        <v>0</v>
      </c>
      <c r="N15" s="1">
        <v>0</v>
      </c>
      <c r="O15" s="1">
        <v>0</v>
      </c>
      <c r="P15" s="1">
        <v>0</v>
      </c>
      <c r="Q15" s="1">
        <v>0</v>
      </c>
      <c r="R15" s="14" t="s">
        <v>151</v>
      </c>
    </row>
    <row r="16" spans="1:19" ht="31.5" customHeight="1" x14ac:dyDescent="0.3">
      <c r="A16" s="187" t="s">
        <v>106</v>
      </c>
      <c r="B16" s="71" t="s">
        <v>107</v>
      </c>
      <c r="C16" s="72" t="s">
        <v>152</v>
      </c>
      <c r="D16" s="74" t="s">
        <v>115</v>
      </c>
      <c r="E16" s="3">
        <f t="shared" ref="E16:Q16" si="4">IFERROR((E17/(E18+E19)),0)</f>
        <v>0</v>
      </c>
      <c r="F16" s="3">
        <f t="shared" si="4"/>
        <v>0</v>
      </c>
      <c r="G16" s="3">
        <f t="shared" si="4"/>
        <v>0</v>
      </c>
      <c r="H16" s="96">
        <f t="shared" si="4"/>
        <v>5318.1146457182858</v>
      </c>
      <c r="I16" s="96">
        <f t="shared" si="4"/>
        <v>6284.5737320134704</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3">
      <c r="A17" s="188"/>
      <c r="B17" s="5" t="s">
        <v>153</v>
      </c>
      <c r="C17" s="6" t="s">
        <v>154</v>
      </c>
      <c r="D17" s="7" t="s">
        <v>115</v>
      </c>
      <c r="E17" s="8">
        <v>0</v>
      </c>
      <c r="F17" s="8">
        <v>0</v>
      </c>
      <c r="G17" s="8">
        <v>0</v>
      </c>
      <c r="H17" s="97">
        <v>2735000</v>
      </c>
      <c r="I17" s="88">
        <v>3079126.9</v>
      </c>
      <c r="J17" s="8">
        <v>0</v>
      </c>
      <c r="K17" s="8">
        <v>0</v>
      </c>
      <c r="L17" s="8">
        <v>0</v>
      </c>
      <c r="M17" s="8">
        <v>0</v>
      </c>
      <c r="N17" s="8">
        <v>0</v>
      </c>
      <c r="O17" s="8">
        <v>0</v>
      </c>
      <c r="P17" s="8">
        <v>0</v>
      </c>
      <c r="Q17" s="8">
        <v>0</v>
      </c>
      <c r="R17" s="9" t="s">
        <v>155</v>
      </c>
    </row>
    <row r="18" spans="1:18" ht="22.5" customHeight="1" x14ac:dyDescent="0.3">
      <c r="A18" s="188"/>
      <c r="B18" s="5" t="s">
        <v>125</v>
      </c>
      <c r="C18" s="6" t="s">
        <v>126</v>
      </c>
      <c r="D18" s="7" t="s">
        <v>127</v>
      </c>
      <c r="E18" s="8">
        <f t="shared" ref="E18:Q18" si="5">E6</f>
        <v>0</v>
      </c>
      <c r="F18" s="8">
        <f t="shared" si="5"/>
        <v>0</v>
      </c>
      <c r="G18" s="8">
        <f t="shared" si="5"/>
        <v>0</v>
      </c>
      <c r="H18" s="97">
        <f t="shared" si="5"/>
        <v>401.2</v>
      </c>
      <c r="I18" s="88">
        <f t="shared" si="5"/>
        <v>384.35</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35">
      <c r="A19" s="189"/>
      <c r="B19" s="11" t="s">
        <v>129</v>
      </c>
      <c r="C19" s="6" t="s">
        <v>130</v>
      </c>
      <c r="D19" s="13" t="s">
        <v>127</v>
      </c>
      <c r="E19" s="1">
        <f t="shared" ref="E19:Q19" si="6">E7</f>
        <v>0</v>
      </c>
      <c r="F19" s="1">
        <f t="shared" si="6"/>
        <v>0</v>
      </c>
      <c r="G19" s="1">
        <f t="shared" si="6"/>
        <v>0</v>
      </c>
      <c r="H19" s="98">
        <f t="shared" si="6"/>
        <v>113.08</v>
      </c>
      <c r="I19" s="89">
        <f t="shared" si="6"/>
        <v>105.6</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35">
      <c r="A20" s="19" t="s">
        <v>108</v>
      </c>
      <c r="B20" s="76" t="s">
        <v>109</v>
      </c>
      <c r="C20" s="77" t="s">
        <v>156</v>
      </c>
      <c r="D20" s="78" t="s">
        <v>127</v>
      </c>
      <c r="E20" s="20">
        <v>0</v>
      </c>
      <c r="F20" s="20">
        <v>0</v>
      </c>
      <c r="G20" s="20">
        <v>0</v>
      </c>
      <c r="H20" s="109">
        <v>3125</v>
      </c>
      <c r="I20" s="92">
        <v>3272</v>
      </c>
      <c r="J20" s="20">
        <v>0</v>
      </c>
      <c r="K20" s="20">
        <v>0</v>
      </c>
      <c r="L20" s="20">
        <v>0</v>
      </c>
      <c r="M20" s="20">
        <v>0</v>
      </c>
      <c r="N20" s="20">
        <v>0</v>
      </c>
      <c r="O20" s="20">
        <v>0</v>
      </c>
      <c r="P20" s="20">
        <v>0</v>
      </c>
      <c r="Q20" s="20">
        <v>0</v>
      </c>
      <c r="R20" s="21" t="s">
        <v>157</v>
      </c>
    </row>
    <row r="21" spans="1:18" ht="84" customHeight="1" x14ac:dyDescent="0.3">
      <c r="A21" s="187" t="s">
        <v>111</v>
      </c>
      <c r="B21" s="71" t="s">
        <v>112</v>
      </c>
      <c r="C21" s="72" t="s">
        <v>158</v>
      </c>
      <c r="D21" s="74" t="s">
        <v>115</v>
      </c>
      <c r="E21" s="3">
        <f t="shared" ref="E21:Q21" si="7">IFERROR((E22/(E23+E24)),0)</f>
        <v>0</v>
      </c>
      <c r="F21" s="3">
        <f t="shared" si="7"/>
        <v>0</v>
      </c>
      <c r="G21" s="3">
        <f t="shared" si="7"/>
        <v>0</v>
      </c>
      <c r="H21" s="96">
        <f t="shared" si="7"/>
        <v>719.4524383604263</v>
      </c>
      <c r="I21" s="96">
        <f t="shared" si="7"/>
        <v>769.82271048066116</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3">
      <c r="A22" s="188"/>
      <c r="B22" s="5" t="s">
        <v>159</v>
      </c>
      <c r="C22" s="6" t="s">
        <v>160</v>
      </c>
      <c r="D22" s="7" t="s">
        <v>115</v>
      </c>
      <c r="E22" s="8">
        <v>0</v>
      </c>
      <c r="F22" s="8">
        <v>0</v>
      </c>
      <c r="G22" s="8">
        <v>0</v>
      </c>
      <c r="H22" s="97">
        <v>370000</v>
      </c>
      <c r="I22" s="88">
        <v>377174.63699999999</v>
      </c>
      <c r="J22" s="8">
        <v>0</v>
      </c>
      <c r="K22" s="8">
        <v>0</v>
      </c>
      <c r="L22" s="8">
        <v>0</v>
      </c>
      <c r="M22" s="8">
        <v>0</v>
      </c>
      <c r="N22" s="8">
        <v>0</v>
      </c>
      <c r="O22" s="8">
        <v>0</v>
      </c>
      <c r="P22" s="8">
        <v>0</v>
      </c>
      <c r="Q22" s="8">
        <v>0</v>
      </c>
      <c r="R22" s="9" t="s">
        <v>161</v>
      </c>
    </row>
    <row r="23" spans="1:18" ht="22.5" customHeight="1" x14ac:dyDescent="0.3">
      <c r="A23" s="188"/>
      <c r="B23" s="5" t="s">
        <v>125</v>
      </c>
      <c r="C23" s="6" t="s">
        <v>126</v>
      </c>
      <c r="D23" s="7" t="s">
        <v>127</v>
      </c>
      <c r="E23" s="8">
        <f t="shared" ref="E23:Q23" si="8">E6</f>
        <v>0</v>
      </c>
      <c r="F23" s="8">
        <f t="shared" si="8"/>
        <v>0</v>
      </c>
      <c r="G23" s="8">
        <f t="shared" si="8"/>
        <v>0</v>
      </c>
      <c r="H23" s="97">
        <f t="shared" si="8"/>
        <v>401.2</v>
      </c>
      <c r="I23" s="88">
        <f t="shared" si="8"/>
        <v>384.35</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35">
      <c r="A24" s="189"/>
      <c r="B24" s="11" t="s">
        <v>129</v>
      </c>
      <c r="C24" s="12" t="s">
        <v>130</v>
      </c>
      <c r="D24" s="13" t="s">
        <v>127</v>
      </c>
      <c r="E24" s="1">
        <f t="shared" ref="E24:Q24" si="9">E7</f>
        <v>0</v>
      </c>
      <c r="F24" s="1">
        <f t="shared" si="9"/>
        <v>0</v>
      </c>
      <c r="G24" s="1">
        <f t="shared" si="9"/>
        <v>0</v>
      </c>
      <c r="H24" s="98">
        <f t="shared" si="9"/>
        <v>113.08</v>
      </c>
      <c r="I24" s="89">
        <f t="shared" si="9"/>
        <v>105.6</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0866141732283472" right="0.70866141732283472" top="0.74803149606299213" bottom="0.74803149606299213" header="0.31496062992125984" footer="0.31496062992125984"/>
  <pageSetup paperSize="9" scale="67"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topLeftCell="A10" workbookViewId="0">
      <selection activeCell="E20" sqref="E20"/>
    </sheetView>
  </sheetViews>
  <sheetFormatPr defaultColWidth="9.109375" defaultRowHeight="10.199999999999999" x14ac:dyDescent="0.2"/>
  <cols>
    <col min="1" max="1" width="9.109375" style="63" customWidth="1"/>
    <col min="2" max="2" width="105.88671875" style="63" customWidth="1"/>
    <col min="3" max="3" width="9.109375" style="63" customWidth="1"/>
    <col min="4" max="4" width="14.33203125" style="63" customWidth="1"/>
    <col min="5" max="5" width="18.33203125" style="63" customWidth="1"/>
    <col min="6" max="12" width="9.109375" style="63" customWidth="1"/>
    <col min="13" max="13" width="18" style="63" customWidth="1"/>
    <col min="14" max="14" width="9.109375" style="63" customWidth="1"/>
    <col min="15" max="16384" width="9.109375" style="63"/>
  </cols>
  <sheetData>
    <row r="1" spans="1:13" ht="52.5" customHeight="1" thickBot="1" x14ac:dyDescent="0.25">
      <c r="A1" s="176" t="s">
        <v>162</v>
      </c>
      <c r="B1" s="191"/>
      <c r="C1" s="191"/>
      <c r="D1" s="191"/>
      <c r="E1" s="191"/>
      <c r="F1" s="191"/>
      <c r="G1" s="191"/>
      <c r="H1" s="191"/>
      <c r="I1" s="191"/>
      <c r="J1" s="191"/>
      <c r="K1" s="127"/>
      <c r="L1" s="127"/>
      <c r="M1" s="53" t="s">
        <v>1</v>
      </c>
    </row>
    <row r="2" spans="1:13" ht="15" customHeight="1" x14ac:dyDescent="0.2">
      <c r="A2" s="178" t="s">
        <v>2</v>
      </c>
      <c r="B2" s="191"/>
      <c r="C2" s="191"/>
      <c r="D2" s="191"/>
      <c r="E2" s="191"/>
      <c r="F2" s="191"/>
      <c r="G2" s="191"/>
      <c r="H2" s="191"/>
      <c r="I2" s="191"/>
      <c r="J2" s="191"/>
      <c r="K2" s="128"/>
      <c r="L2" s="128" t="s">
        <v>3</v>
      </c>
      <c r="M2" s="54">
        <v>44561</v>
      </c>
    </row>
    <row r="3" spans="1:13" x14ac:dyDescent="0.2">
      <c r="A3" s="130"/>
      <c r="B3" s="130"/>
      <c r="C3" s="127"/>
      <c r="D3" s="130"/>
      <c r="E3" s="130"/>
      <c r="F3" s="130"/>
      <c r="G3" s="130"/>
      <c r="H3" s="130"/>
      <c r="I3" s="130"/>
      <c r="J3" s="130"/>
      <c r="K3" s="128"/>
      <c r="L3" s="128"/>
      <c r="M3" s="180"/>
    </row>
    <row r="4" spans="1:13" ht="15" customHeight="1" x14ac:dyDescent="0.2">
      <c r="A4" s="130"/>
      <c r="B4" s="130"/>
      <c r="C4" s="130"/>
      <c r="D4" s="130"/>
      <c r="E4" s="130"/>
      <c r="F4" s="130"/>
      <c r="G4" s="130"/>
      <c r="H4" s="130"/>
      <c r="I4" s="130"/>
      <c r="J4" s="130"/>
      <c r="K4" s="181" t="s">
        <v>4</v>
      </c>
      <c r="L4" s="191"/>
      <c r="M4" s="173"/>
    </row>
    <row r="5" spans="1:13" ht="18" customHeight="1" x14ac:dyDescent="0.2">
      <c r="A5" s="182" t="s">
        <v>5</v>
      </c>
      <c r="B5" s="191"/>
      <c r="C5" s="191"/>
      <c r="D5" s="191"/>
      <c r="E5" s="191"/>
      <c r="F5" s="191"/>
      <c r="G5" s="191"/>
      <c r="H5" s="191"/>
      <c r="I5" s="191"/>
      <c r="J5" s="191"/>
      <c r="K5" s="128"/>
      <c r="L5" s="128" t="s">
        <v>6</v>
      </c>
      <c r="M5" s="131" t="s">
        <v>7</v>
      </c>
    </row>
    <row r="6" spans="1:13" ht="15" customHeight="1" x14ac:dyDescent="0.2">
      <c r="A6" s="179" t="s">
        <v>8</v>
      </c>
      <c r="B6" s="191"/>
      <c r="C6" s="191"/>
      <c r="D6" s="191"/>
      <c r="E6" s="191"/>
      <c r="F6" s="191"/>
      <c r="G6" s="191"/>
      <c r="H6" s="191"/>
      <c r="I6" s="191"/>
      <c r="J6" s="191"/>
      <c r="K6" s="130"/>
      <c r="L6" s="130"/>
      <c r="M6" s="55"/>
    </row>
    <row r="7" spans="1:13" ht="15" customHeight="1" x14ac:dyDescent="0.2">
      <c r="A7" s="191"/>
      <c r="B7" s="191"/>
      <c r="C7" s="191"/>
      <c r="D7" s="191"/>
      <c r="E7" s="191"/>
      <c r="F7" s="191"/>
      <c r="G7" s="191"/>
      <c r="H7" s="191"/>
      <c r="I7" s="191"/>
      <c r="J7" s="191"/>
      <c r="K7" s="181" t="s">
        <v>4</v>
      </c>
      <c r="L7" s="191"/>
      <c r="M7" s="56"/>
    </row>
    <row r="8" spans="1:13" ht="15" customHeight="1" x14ac:dyDescent="0.2">
      <c r="A8" s="129"/>
      <c r="B8" s="129"/>
      <c r="C8" s="183" t="s">
        <v>9</v>
      </c>
      <c r="D8" s="191"/>
      <c r="E8" s="191"/>
      <c r="F8" s="191"/>
      <c r="G8" s="191"/>
      <c r="H8" s="191"/>
      <c r="I8" s="129"/>
      <c r="J8" s="129"/>
      <c r="K8" s="128"/>
      <c r="L8" s="130"/>
      <c r="M8" s="56"/>
    </row>
    <row r="9" spans="1:13" ht="18" customHeight="1" x14ac:dyDescent="0.2">
      <c r="A9" s="184" t="s">
        <v>10</v>
      </c>
      <c r="B9" s="191"/>
      <c r="C9" s="191"/>
      <c r="D9" s="191"/>
      <c r="E9" s="191"/>
      <c r="F9" s="191"/>
      <c r="G9" s="191"/>
      <c r="H9" s="191"/>
      <c r="I9" s="191"/>
      <c r="J9" s="191"/>
      <c r="K9" s="130"/>
      <c r="L9" s="128" t="s">
        <v>11</v>
      </c>
      <c r="M9" s="57"/>
    </row>
    <row r="10" spans="1:13" ht="15" customHeight="1" x14ac:dyDescent="0.2">
      <c r="A10" s="185" t="s">
        <v>12</v>
      </c>
      <c r="B10" s="191"/>
      <c r="C10" s="191"/>
      <c r="D10" s="191"/>
      <c r="E10" s="191"/>
      <c r="F10" s="191"/>
      <c r="G10" s="191"/>
      <c r="H10" s="191"/>
      <c r="I10" s="191"/>
      <c r="J10" s="191"/>
      <c r="K10" s="128"/>
      <c r="L10" s="128"/>
      <c r="M10" s="58"/>
    </row>
    <row r="11" spans="1:13" ht="30.75" customHeight="1" thickBot="1" x14ac:dyDescent="0.25">
      <c r="A11" s="179" t="s">
        <v>96</v>
      </c>
      <c r="B11" s="191"/>
      <c r="C11" s="191"/>
      <c r="D11" s="186" t="s">
        <v>14</v>
      </c>
      <c r="E11" s="191"/>
      <c r="F11" s="191"/>
      <c r="G11" s="191"/>
      <c r="H11" s="59"/>
      <c r="I11" s="59"/>
      <c r="J11" s="59"/>
      <c r="K11" s="128"/>
      <c r="L11" s="128" t="s">
        <v>15</v>
      </c>
      <c r="M11" s="60">
        <v>383</v>
      </c>
    </row>
    <row r="12" spans="1:13" ht="15" customHeight="1" x14ac:dyDescent="0.2">
      <c r="A12" s="179" t="s">
        <v>16</v>
      </c>
      <c r="B12" s="191"/>
      <c r="C12" s="191"/>
      <c r="D12" s="191"/>
      <c r="E12" s="191"/>
      <c r="F12" s="191"/>
      <c r="G12" s="191"/>
      <c r="H12" s="191"/>
      <c r="I12" s="191"/>
      <c r="J12" s="191"/>
      <c r="K12" s="130"/>
      <c r="L12" s="130"/>
      <c r="M12" s="130"/>
    </row>
    <row r="13" spans="1:13" ht="17.25" customHeight="1" x14ac:dyDescent="0.2">
      <c r="A13" s="130"/>
      <c r="B13" s="130"/>
      <c r="C13" s="130"/>
      <c r="D13" s="130"/>
      <c r="E13" s="130"/>
    </row>
    <row r="14" spans="1:13" ht="31.5" customHeight="1" x14ac:dyDescent="0.2">
      <c r="A14" s="64" t="s">
        <v>82</v>
      </c>
      <c r="B14" s="64" t="s">
        <v>53</v>
      </c>
      <c r="C14" s="64" t="s">
        <v>97</v>
      </c>
      <c r="D14" s="94" t="s">
        <v>85</v>
      </c>
      <c r="E14" s="94" t="s">
        <v>86</v>
      </c>
    </row>
    <row r="15" spans="1:13" ht="33.75" customHeight="1" x14ac:dyDescent="0.2">
      <c r="A15" s="65" t="s">
        <v>163</v>
      </c>
      <c r="B15" s="66" t="s">
        <v>164</v>
      </c>
      <c r="C15" s="67" t="s">
        <v>46</v>
      </c>
      <c r="D15" s="95">
        <f>Прил_5_1_ПЭ_Спецчасть_ИЛ_Расчет!H2</f>
        <v>1.5310725674729719E-2</v>
      </c>
      <c r="E15" s="95">
        <f>Прил_5_1_ПЭ_Спецчасть_ИЛ_Расчет!I2</f>
        <v>0</v>
      </c>
    </row>
    <row r="16" spans="1:13" x14ac:dyDescent="0.2">
      <c r="A16" s="65" t="s">
        <v>165</v>
      </c>
      <c r="B16" s="68" t="s">
        <v>166</v>
      </c>
      <c r="C16" s="67" t="s">
        <v>46</v>
      </c>
      <c r="D16" s="95">
        <f>Прил_5_1_ПЭ_Спецчасть_ИЛ_Расчет!H6</f>
        <v>2.0251613906821186E-2</v>
      </c>
      <c r="E16" s="95">
        <f>Прил_5_1_ПЭ_Спецчасть_ИЛ_Расчет!I6</f>
        <v>0</v>
      </c>
    </row>
    <row r="17" spans="1:5" ht="22.5" customHeight="1" x14ac:dyDescent="0.2">
      <c r="A17" s="65" t="s">
        <v>167</v>
      </c>
      <c r="B17" s="68" t="s">
        <v>168</v>
      </c>
      <c r="C17" s="67" t="s">
        <v>46</v>
      </c>
      <c r="D17" s="95">
        <f>Прил_5_1_ПЭ_Спецчасть_ИЛ_Расчет!H10</f>
        <v>1.9444660496227737E-3</v>
      </c>
      <c r="E17" s="95">
        <f>Прил_5_1_ПЭ_Спецчасть_ИЛ_Расчет!I10</f>
        <v>0</v>
      </c>
    </row>
    <row r="18" spans="1:5" x14ac:dyDescent="0.2">
      <c r="A18" s="65" t="s">
        <v>169</v>
      </c>
      <c r="B18" s="68" t="s">
        <v>170</v>
      </c>
      <c r="C18" s="67" t="s">
        <v>103</v>
      </c>
      <c r="D18" s="95">
        <f>Прил_5_1_ПЭ_Спецчасть_ИЛ_Расчет!H14</f>
        <v>0</v>
      </c>
      <c r="E18" s="95">
        <f>Прил_5_1_ПЭ_Спецчасть_ИЛ_Расчет!I14</f>
        <v>0</v>
      </c>
    </row>
    <row r="19" spans="1:5" ht="22.5" customHeight="1" x14ac:dyDescent="0.2">
      <c r="A19" s="65" t="s">
        <v>171</v>
      </c>
      <c r="B19" s="68" t="s">
        <v>172</v>
      </c>
      <c r="C19" s="67" t="s">
        <v>100</v>
      </c>
      <c r="D19" s="95">
        <f>Прил_5_1_ПЭ_Спецчасть_ИЛ_Расчет!H17</f>
        <v>587.22874698607768</v>
      </c>
      <c r="E19" s="95">
        <f>Прил_5_1_ПЭ_Спецчасть_ИЛ_Расчет!I17</f>
        <v>957.46461883865686</v>
      </c>
    </row>
    <row r="20" spans="1:5" ht="22.5" customHeight="1" x14ac:dyDescent="0.2">
      <c r="A20" s="65" t="s">
        <v>173</v>
      </c>
      <c r="B20" s="68" t="s">
        <v>174</v>
      </c>
      <c r="C20" s="67" t="s">
        <v>100</v>
      </c>
      <c r="D20" s="95">
        <f>Прил_5_1_ПЭ_Спецчасть_ИЛ_Расчет!H22</f>
        <v>38.889320992455474</v>
      </c>
      <c r="E20" s="95">
        <f>Прил_5_1_ПЭ_Спецчасть_ИЛ_Расчет!I22</f>
        <v>0</v>
      </c>
    </row>
    <row r="21" spans="1:5" ht="33.75" customHeight="1" x14ac:dyDescent="0.2">
      <c r="A21" s="65" t="s">
        <v>175</v>
      </c>
      <c r="B21" s="68" t="s">
        <v>176</v>
      </c>
      <c r="C21" s="67" t="s">
        <v>103</v>
      </c>
      <c r="D21" s="95">
        <f>Прил_5_1_ПЭ_Спецчасть_ИЛ_Расчет!H26</f>
        <v>16.387287112779937</v>
      </c>
      <c r="E21" s="95">
        <f>Прил_5_1_ПЭ_Спецчасть_ИЛ_Расчет!I26</f>
        <v>0</v>
      </c>
    </row>
    <row r="22" spans="1:5" ht="22.5" customHeight="1" x14ac:dyDescent="0.2">
      <c r="A22" s="65" t="s">
        <v>177</v>
      </c>
      <c r="B22" s="68" t="s">
        <v>178</v>
      </c>
      <c r="C22" s="67" t="s">
        <v>103</v>
      </c>
      <c r="D22" s="95">
        <f>Прил_5_1_ПЭ_Спецчасть_ИЛ_Расчет!H33</f>
        <v>4.4189852700490997</v>
      </c>
      <c r="E22" s="95">
        <f>Прил_5_1_ПЭ_Спецчасть_ИЛ_Расчет!I33</f>
        <v>0</v>
      </c>
    </row>
    <row r="23" spans="1:5" x14ac:dyDescent="0.2">
      <c r="A23" s="130"/>
      <c r="B23" s="130"/>
      <c r="C23" s="130"/>
      <c r="D23" s="130"/>
      <c r="E23" s="130"/>
    </row>
  </sheetData>
  <sheetProtection password="CC53" sheet="1"/>
  <mergeCells count="13">
    <mergeCell ref="M3:M4"/>
    <mergeCell ref="K4:L4"/>
    <mergeCell ref="K7:L7"/>
    <mergeCell ref="C8:H8"/>
    <mergeCell ref="A9:J9"/>
    <mergeCell ref="A12:J12"/>
    <mergeCell ref="A5:J5"/>
    <mergeCell ref="A6:J7"/>
    <mergeCell ref="A1:J1"/>
    <mergeCell ref="A2:J2"/>
    <mergeCell ref="A10:J10"/>
    <mergeCell ref="A11:C11"/>
    <mergeCell ref="D11:G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110" zoomScaleNormal="110" zoomScaleSheetLayoutView="85" workbookViewId="0">
      <pane xSplit="1" ySplit="1" topLeftCell="C2" activePane="bottomRight" state="frozen"/>
      <selection activeCell="C2" sqref="C2:K2"/>
      <selection pane="topRight" activeCell="C2" sqref="C2:K2"/>
      <selection pane="bottomLeft" activeCell="C2" sqref="C2:K2"/>
      <selection pane="bottomRight" activeCell="H2" sqref="H2"/>
    </sheetView>
  </sheetViews>
  <sheetFormatPr defaultColWidth="9.109375" defaultRowHeight="14.4" x14ac:dyDescent="0.3"/>
  <cols>
    <col min="1" max="1" width="7.6640625" style="81" bestFit="1" customWidth="1"/>
    <col min="2" max="2" width="56.33203125" style="81" customWidth="1"/>
    <col min="3" max="3" width="74" style="22" customWidth="1"/>
    <col min="4" max="4" width="9" style="81" bestFit="1" customWidth="1"/>
    <col min="5" max="7" width="10.109375" style="81" hidden="1" customWidth="1"/>
    <col min="8" max="8" width="32.88671875" style="81" customWidth="1"/>
    <col min="9" max="9" width="17.88671875" style="81" customWidth="1"/>
    <col min="10" max="17" width="10.109375" style="81" hidden="1" customWidth="1"/>
    <col min="18" max="18" width="43.88671875" style="81" customWidth="1"/>
    <col min="19" max="19" width="9.109375" style="81" customWidth="1"/>
    <col min="20" max="16384" width="9.109375" style="81"/>
  </cols>
  <sheetData>
    <row r="1" spans="1:18" ht="32.25" customHeight="1" thickBot="1" x14ac:dyDescent="0.35">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3">
      <c r="A2" s="187" t="s">
        <v>163</v>
      </c>
      <c r="B2" s="71" t="s">
        <v>179</v>
      </c>
      <c r="C2" s="72" t="s">
        <v>180</v>
      </c>
      <c r="D2" s="73" t="s">
        <v>181</v>
      </c>
      <c r="E2" s="3">
        <f t="shared" ref="E2:Q2" si="0">IFERROR((E3/(E4+E5)),0)</f>
        <v>0</v>
      </c>
      <c r="F2" s="3">
        <f t="shared" si="0"/>
        <v>0</v>
      </c>
      <c r="G2" s="3">
        <f t="shared" si="0"/>
        <v>0</v>
      </c>
      <c r="H2" s="96">
        <f t="shared" si="0"/>
        <v>1.5310725674729719E-2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3">
      <c r="A3" s="188"/>
      <c r="B3" s="5" t="s">
        <v>182</v>
      </c>
      <c r="C3" s="6" t="s">
        <v>183</v>
      </c>
      <c r="D3" s="7" t="s">
        <v>181</v>
      </c>
      <c r="E3" s="8">
        <v>0</v>
      </c>
      <c r="F3" s="8">
        <v>0</v>
      </c>
      <c r="G3" s="8">
        <v>0</v>
      </c>
      <c r="H3" s="97">
        <v>7.8739999999999997</v>
      </c>
      <c r="I3" s="88">
        <v>0</v>
      </c>
      <c r="J3" s="8">
        <v>0</v>
      </c>
      <c r="K3" s="8">
        <v>0</v>
      </c>
      <c r="L3" s="8">
        <v>0</v>
      </c>
      <c r="M3" s="8">
        <v>0</v>
      </c>
      <c r="N3" s="8">
        <v>0</v>
      </c>
      <c r="O3" s="8">
        <v>0</v>
      </c>
      <c r="P3" s="8">
        <v>0</v>
      </c>
      <c r="Q3" s="8">
        <v>0</v>
      </c>
      <c r="R3" s="9" t="s">
        <v>184</v>
      </c>
    </row>
    <row r="4" spans="1:18" ht="22.5" customHeight="1" x14ac:dyDescent="0.3">
      <c r="A4" s="188"/>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7">
        <f>'Прил_4_ПЭ_Базовая часть_Расчет'!H6</f>
        <v>401.2</v>
      </c>
      <c r="I4" s="88">
        <f>'Прил_4_ПЭ_Базовая часть_Расчет'!I6</f>
        <v>384.35</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5">
      <c r="A5" s="189"/>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8">
        <f>'Прил_4_ПЭ_Базовая часть_Расчет'!H7</f>
        <v>113.08</v>
      </c>
      <c r="I5" s="89">
        <f>'Прил_4_ПЭ_Базовая часть_Расчет'!I7</f>
        <v>105.6</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3">
      <c r="A6" s="187" t="s">
        <v>165</v>
      </c>
      <c r="B6" s="71" t="s">
        <v>166</v>
      </c>
      <c r="C6" s="72" t="s">
        <v>185</v>
      </c>
      <c r="D6" s="74" t="s">
        <v>181</v>
      </c>
      <c r="E6" s="75">
        <f t="shared" ref="E6:Q6" si="1">IFERROR((E7/(E8+E9)),0)</f>
        <v>0</v>
      </c>
      <c r="F6" s="75">
        <f t="shared" si="1"/>
        <v>0</v>
      </c>
      <c r="G6" s="75">
        <f t="shared" si="1"/>
        <v>0</v>
      </c>
      <c r="H6" s="99">
        <f t="shared" si="1"/>
        <v>2.0251613906821186E-2</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02"/>
    </row>
    <row r="7" spans="1:18" ht="270" customHeight="1" x14ac:dyDescent="0.3">
      <c r="A7" s="188"/>
      <c r="B7" s="5" t="s">
        <v>186</v>
      </c>
      <c r="C7" s="6" t="s">
        <v>187</v>
      </c>
      <c r="D7" s="7" t="s">
        <v>181</v>
      </c>
      <c r="E7" s="8">
        <v>0</v>
      </c>
      <c r="F7" s="8">
        <v>0</v>
      </c>
      <c r="G7" s="8">
        <v>0</v>
      </c>
      <c r="H7" s="97">
        <v>10.414999999999999</v>
      </c>
      <c r="I7" s="88">
        <v>0</v>
      </c>
      <c r="J7" s="8">
        <v>0</v>
      </c>
      <c r="K7" s="8">
        <v>0</v>
      </c>
      <c r="L7" s="8">
        <v>0</v>
      </c>
      <c r="M7" s="8">
        <v>0</v>
      </c>
      <c r="N7" s="8">
        <v>0</v>
      </c>
      <c r="O7" s="8">
        <v>0</v>
      </c>
      <c r="P7" s="8">
        <v>0</v>
      </c>
      <c r="Q7" s="8">
        <v>0</v>
      </c>
      <c r="R7" s="103" t="s">
        <v>188</v>
      </c>
    </row>
    <row r="8" spans="1:18" ht="22.5" customHeight="1" x14ac:dyDescent="0.3">
      <c r="A8" s="188"/>
      <c r="B8" s="5" t="s">
        <v>125</v>
      </c>
      <c r="C8" s="6" t="s">
        <v>126</v>
      </c>
      <c r="D8" s="7" t="s">
        <v>127</v>
      </c>
      <c r="E8" s="8">
        <f>'Прил_4_ПЭ_Базовая часть_Расчет'!E6</f>
        <v>0</v>
      </c>
      <c r="F8" s="8">
        <f t="shared" ref="F8:Q8" si="2">F4</f>
        <v>0</v>
      </c>
      <c r="G8" s="8">
        <f t="shared" si="2"/>
        <v>0</v>
      </c>
      <c r="H8" s="97">
        <f t="shared" si="2"/>
        <v>401.2</v>
      </c>
      <c r="I8" s="88">
        <f t="shared" si="2"/>
        <v>384.35</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5">
      <c r="A9" s="189"/>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8">
        <f>'Прил_4_ПЭ_Базовая часть_Расчет'!H7</f>
        <v>113.08</v>
      </c>
      <c r="I9" s="89">
        <f>'Прил_4_ПЭ_Базовая часть_Расчет'!I7</f>
        <v>105.6</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3">
      <c r="A10" s="190" t="s">
        <v>167</v>
      </c>
      <c r="B10" s="71" t="s">
        <v>168</v>
      </c>
      <c r="C10" s="72" t="s">
        <v>189</v>
      </c>
      <c r="D10" s="74" t="s">
        <v>181</v>
      </c>
      <c r="E10" s="75">
        <f t="shared" ref="E10:Q10" si="3">IFERROR((E11/(E12+E13)),0)</f>
        <v>0</v>
      </c>
      <c r="F10" s="75">
        <f t="shared" si="3"/>
        <v>0</v>
      </c>
      <c r="G10" s="75">
        <f t="shared" si="3"/>
        <v>0</v>
      </c>
      <c r="H10" s="99">
        <f t="shared" si="3"/>
        <v>1.9444660496227737E-3</v>
      </c>
      <c r="I10" s="99">
        <f t="shared" si="3"/>
        <v>0</v>
      </c>
      <c r="J10" s="15">
        <f t="shared" si="3"/>
        <v>0</v>
      </c>
      <c r="K10" s="15">
        <f t="shared" si="3"/>
        <v>0</v>
      </c>
      <c r="L10" s="15">
        <f t="shared" si="3"/>
        <v>0</v>
      </c>
      <c r="M10" s="15">
        <f t="shared" si="3"/>
        <v>0</v>
      </c>
      <c r="N10" s="15">
        <f t="shared" si="3"/>
        <v>0</v>
      </c>
      <c r="O10" s="15">
        <f t="shared" si="3"/>
        <v>0</v>
      </c>
      <c r="P10" s="15">
        <f t="shared" si="3"/>
        <v>0</v>
      </c>
      <c r="Q10" s="15">
        <f t="shared" si="3"/>
        <v>0</v>
      </c>
      <c r="R10" s="102"/>
    </row>
    <row r="11" spans="1:18" ht="45" customHeight="1" x14ac:dyDescent="0.3">
      <c r="A11" s="188"/>
      <c r="B11" s="5" t="s">
        <v>190</v>
      </c>
      <c r="C11" s="6" t="s">
        <v>183</v>
      </c>
      <c r="D11" s="7" t="s">
        <v>181</v>
      </c>
      <c r="E11" s="8">
        <v>0</v>
      </c>
      <c r="F11" s="8">
        <v>0</v>
      </c>
      <c r="G11" s="8">
        <v>0</v>
      </c>
      <c r="H11" s="97">
        <v>1</v>
      </c>
      <c r="I11" s="88">
        <v>0</v>
      </c>
      <c r="J11" s="8">
        <v>0</v>
      </c>
      <c r="K11" s="8">
        <v>0</v>
      </c>
      <c r="L11" s="8">
        <v>0</v>
      </c>
      <c r="M11" s="8">
        <v>0</v>
      </c>
      <c r="N11" s="8">
        <v>0</v>
      </c>
      <c r="O11" s="8">
        <v>0</v>
      </c>
      <c r="P11" s="8">
        <v>0</v>
      </c>
      <c r="Q11" s="8">
        <v>0</v>
      </c>
      <c r="R11" s="103" t="s">
        <v>191</v>
      </c>
    </row>
    <row r="12" spans="1:18" ht="22.5" customHeight="1" x14ac:dyDescent="0.3">
      <c r="A12" s="188"/>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7">
        <f>'Прил_4_ПЭ_Базовая часть_Расчет'!H6</f>
        <v>401.2</v>
      </c>
      <c r="I12" s="88">
        <f>'Прил_4_ПЭ_Базовая часть_Расчет'!I6</f>
        <v>384.35</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35">
      <c r="A13" s="189"/>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8">
        <f>'Прил_4_ПЭ_Базовая часть_Расчет'!H7</f>
        <v>113.08</v>
      </c>
      <c r="I13" s="89">
        <f>'Прил_4_ПЭ_Базовая часть_Расчет'!I7</f>
        <v>105.6</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3">
      <c r="A14" s="187" t="s">
        <v>169</v>
      </c>
      <c r="B14" s="71" t="s">
        <v>170</v>
      </c>
      <c r="C14" s="72" t="s">
        <v>192</v>
      </c>
      <c r="D14" s="74" t="s">
        <v>134</v>
      </c>
      <c r="E14" s="79">
        <f t="shared" ref="E14:Q14" si="4">IF(E15&gt;E16,"ОШИБКА",IFERROR(E15/E16*100,0))</f>
        <v>0</v>
      </c>
      <c r="F14" s="79">
        <f t="shared" si="4"/>
        <v>0</v>
      </c>
      <c r="G14" s="79">
        <f t="shared" si="4"/>
        <v>0</v>
      </c>
      <c r="H14" s="100">
        <f t="shared" si="4"/>
        <v>0</v>
      </c>
      <c r="I14" s="100">
        <f t="shared" si="4"/>
        <v>0</v>
      </c>
      <c r="J14" s="23">
        <f t="shared" si="4"/>
        <v>0</v>
      </c>
      <c r="K14" s="23">
        <f t="shared" si="4"/>
        <v>0</v>
      </c>
      <c r="L14" s="23">
        <f t="shared" si="4"/>
        <v>0</v>
      </c>
      <c r="M14" s="23">
        <f t="shared" si="4"/>
        <v>0</v>
      </c>
      <c r="N14" s="23">
        <f t="shared" si="4"/>
        <v>0</v>
      </c>
      <c r="O14" s="23">
        <f t="shared" si="4"/>
        <v>0</v>
      </c>
      <c r="P14" s="23">
        <f t="shared" si="4"/>
        <v>0</v>
      </c>
      <c r="Q14" s="23">
        <f t="shared" si="4"/>
        <v>0</v>
      </c>
      <c r="R14" s="102"/>
    </row>
    <row r="15" spans="1:18" ht="22.5" customHeight="1" x14ac:dyDescent="0.3">
      <c r="A15" s="188"/>
      <c r="B15" s="5" t="s">
        <v>193</v>
      </c>
      <c r="C15" s="6" t="s">
        <v>136</v>
      </c>
      <c r="D15" s="7" t="s">
        <v>127</v>
      </c>
      <c r="E15" s="8">
        <v>0</v>
      </c>
      <c r="F15" s="8">
        <v>0</v>
      </c>
      <c r="G15" s="8">
        <v>0</v>
      </c>
      <c r="H15" s="97">
        <v>0</v>
      </c>
      <c r="I15" s="88">
        <v>0</v>
      </c>
      <c r="J15" s="8">
        <v>0</v>
      </c>
      <c r="K15" s="8">
        <v>0</v>
      </c>
      <c r="L15" s="8">
        <v>0</v>
      </c>
      <c r="M15" s="8">
        <v>0</v>
      </c>
      <c r="N15" s="8">
        <v>0</v>
      </c>
      <c r="O15" s="8">
        <v>0</v>
      </c>
      <c r="P15" s="8">
        <v>0</v>
      </c>
      <c r="Q15" s="8">
        <v>0</v>
      </c>
      <c r="R15" s="103" t="s">
        <v>194</v>
      </c>
    </row>
    <row r="16" spans="1:18" ht="23.25" customHeight="1" thickBot="1" x14ac:dyDescent="0.35">
      <c r="A16" s="189"/>
      <c r="B16" s="11" t="s">
        <v>195</v>
      </c>
      <c r="C16" s="12" t="s">
        <v>136</v>
      </c>
      <c r="D16" s="13" t="s">
        <v>127</v>
      </c>
      <c r="E16" s="1">
        <v>0</v>
      </c>
      <c r="F16" s="1">
        <v>0</v>
      </c>
      <c r="G16" s="1">
        <v>0</v>
      </c>
      <c r="H16" s="98">
        <v>0</v>
      </c>
      <c r="I16" s="89">
        <v>0</v>
      </c>
      <c r="J16" s="1">
        <v>0</v>
      </c>
      <c r="K16" s="1">
        <v>0</v>
      </c>
      <c r="L16" s="1">
        <v>0</v>
      </c>
      <c r="M16" s="1">
        <v>0</v>
      </c>
      <c r="N16" s="1">
        <v>0</v>
      </c>
      <c r="O16" s="1">
        <v>0</v>
      </c>
      <c r="P16" s="1">
        <v>0</v>
      </c>
      <c r="Q16" s="1">
        <v>0</v>
      </c>
      <c r="R16" s="104" t="s">
        <v>196</v>
      </c>
    </row>
    <row r="17" spans="1:18" ht="42" customHeight="1" x14ac:dyDescent="0.3">
      <c r="A17" s="187" t="s">
        <v>197</v>
      </c>
      <c r="B17" s="71" t="s">
        <v>172</v>
      </c>
      <c r="C17" s="72" t="s">
        <v>198</v>
      </c>
      <c r="D17" s="74" t="s">
        <v>199</v>
      </c>
      <c r="E17" s="3">
        <f t="shared" ref="E17:Q17" si="5">IFERROR((IF(E19&gt;E18,"НЕДОПУСТИМОЕ ЗНАЧЕНИЕ ЧИСЛИТЕЛЯ",E18-E19)/(E20+E21)),0)</f>
        <v>0</v>
      </c>
      <c r="F17" s="3">
        <f t="shared" si="5"/>
        <v>0</v>
      </c>
      <c r="G17" s="3">
        <f t="shared" si="5"/>
        <v>0</v>
      </c>
      <c r="H17" s="96">
        <f t="shared" si="5"/>
        <v>587.22874698607768</v>
      </c>
      <c r="I17" s="96">
        <f t="shared" si="5"/>
        <v>957.46461883865686</v>
      </c>
      <c r="J17" s="18">
        <f t="shared" si="5"/>
        <v>0</v>
      </c>
      <c r="K17" s="18">
        <f t="shared" si="5"/>
        <v>0</v>
      </c>
      <c r="L17" s="18">
        <f t="shared" si="5"/>
        <v>0</v>
      </c>
      <c r="M17" s="18">
        <f t="shared" si="5"/>
        <v>0</v>
      </c>
      <c r="N17" s="18">
        <f t="shared" si="5"/>
        <v>0</v>
      </c>
      <c r="O17" s="18">
        <f t="shared" si="5"/>
        <v>0</v>
      </c>
      <c r="P17" s="18">
        <f t="shared" si="5"/>
        <v>0</v>
      </c>
      <c r="Q17" s="18">
        <f t="shared" si="5"/>
        <v>0</v>
      </c>
      <c r="R17" s="102"/>
    </row>
    <row r="18" spans="1:18" ht="22.5" customHeight="1" x14ac:dyDescent="0.3">
      <c r="A18" s="188"/>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7">
        <f>'Прил_4_ПЭ_Базовая часть_Расчет'!H3</f>
        <v>302000</v>
      </c>
      <c r="I18" s="88">
        <f>'Прил_4_ПЭ_Базовая часть_Расчет'!I3</f>
        <v>469109.79</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3" t="s">
        <v>118</v>
      </c>
    </row>
    <row r="19" spans="1:18" ht="22.5" customHeight="1" x14ac:dyDescent="0.3">
      <c r="A19" s="188"/>
      <c r="B19" s="5" t="s">
        <v>201</v>
      </c>
      <c r="C19" s="6" t="s">
        <v>136</v>
      </c>
      <c r="D19" s="7" t="s">
        <v>199</v>
      </c>
      <c r="E19" s="8">
        <v>0</v>
      </c>
      <c r="F19" s="8">
        <v>0</v>
      </c>
      <c r="G19" s="8">
        <v>0</v>
      </c>
      <c r="H19" s="97">
        <v>0</v>
      </c>
      <c r="I19" s="88">
        <v>0</v>
      </c>
      <c r="J19" s="8">
        <v>0</v>
      </c>
      <c r="K19" s="8">
        <v>0</v>
      </c>
      <c r="L19" s="8">
        <v>0</v>
      </c>
      <c r="M19" s="8">
        <v>0</v>
      </c>
      <c r="N19" s="8">
        <v>0</v>
      </c>
      <c r="O19" s="8">
        <v>0</v>
      </c>
      <c r="P19" s="8">
        <v>0</v>
      </c>
      <c r="Q19" s="8">
        <v>0</v>
      </c>
      <c r="R19" s="103" t="s">
        <v>202</v>
      </c>
    </row>
    <row r="20" spans="1:18" ht="22.5" customHeight="1" x14ac:dyDescent="0.3">
      <c r="A20" s="188"/>
      <c r="B20" s="5" t="s">
        <v>125</v>
      </c>
      <c r="C20" s="6" t="s">
        <v>126</v>
      </c>
      <c r="D20" s="7" t="s">
        <v>127</v>
      </c>
      <c r="E20" s="8">
        <f t="shared" ref="E20:Q20" si="6">E4</f>
        <v>0</v>
      </c>
      <c r="F20" s="8">
        <f t="shared" si="6"/>
        <v>0</v>
      </c>
      <c r="G20" s="8">
        <f t="shared" si="6"/>
        <v>0</v>
      </c>
      <c r="H20" s="97">
        <f t="shared" si="6"/>
        <v>401.2</v>
      </c>
      <c r="I20" s="88">
        <f t="shared" si="6"/>
        <v>384.35</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35">
      <c r="A21" s="189"/>
      <c r="B21" s="11" t="s">
        <v>129</v>
      </c>
      <c r="C21" s="6" t="s">
        <v>130</v>
      </c>
      <c r="D21" s="13" t="s">
        <v>127</v>
      </c>
      <c r="E21" s="1">
        <f t="shared" ref="E21:Q21" si="7">E5</f>
        <v>0</v>
      </c>
      <c r="F21" s="1">
        <f t="shared" si="7"/>
        <v>0</v>
      </c>
      <c r="G21" s="1">
        <f t="shared" si="7"/>
        <v>0</v>
      </c>
      <c r="H21" s="98">
        <f t="shared" si="7"/>
        <v>113.08</v>
      </c>
      <c r="I21" s="89">
        <f t="shared" si="7"/>
        <v>105.6</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3">
      <c r="A22" s="187" t="s">
        <v>203</v>
      </c>
      <c r="B22" s="71" t="s">
        <v>174</v>
      </c>
      <c r="C22" s="72" t="s">
        <v>204</v>
      </c>
      <c r="D22" s="74" t="s">
        <v>115</v>
      </c>
      <c r="E22" s="3">
        <f t="shared" ref="E22:Q22" si="8">IFERROR((E23/(E24+E25)),0)</f>
        <v>0</v>
      </c>
      <c r="F22" s="3">
        <f t="shared" si="8"/>
        <v>0</v>
      </c>
      <c r="G22" s="3">
        <f t="shared" si="8"/>
        <v>0</v>
      </c>
      <c r="H22" s="96">
        <f t="shared" si="8"/>
        <v>38.889320992455474</v>
      </c>
      <c r="I22" s="96">
        <f t="shared" si="8"/>
        <v>0</v>
      </c>
      <c r="J22" s="18">
        <f t="shared" si="8"/>
        <v>0</v>
      </c>
      <c r="K22" s="18">
        <f t="shared" si="8"/>
        <v>0</v>
      </c>
      <c r="L22" s="18">
        <f t="shared" si="8"/>
        <v>0</v>
      </c>
      <c r="M22" s="18">
        <f t="shared" si="8"/>
        <v>0</v>
      </c>
      <c r="N22" s="18">
        <f t="shared" si="8"/>
        <v>0</v>
      </c>
      <c r="O22" s="18">
        <f t="shared" si="8"/>
        <v>0</v>
      </c>
      <c r="P22" s="18">
        <f t="shared" si="8"/>
        <v>0</v>
      </c>
      <c r="Q22" s="18">
        <f t="shared" si="8"/>
        <v>0</v>
      </c>
      <c r="R22" s="102"/>
    </row>
    <row r="23" spans="1:18" ht="22.5" customHeight="1" x14ac:dyDescent="0.3">
      <c r="A23" s="188"/>
      <c r="B23" s="5" t="s">
        <v>205</v>
      </c>
      <c r="C23" s="6" t="s">
        <v>206</v>
      </c>
      <c r="D23" s="7" t="s">
        <v>115</v>
      </c>
      <c r="E23" s="8">
        <v>0</v>
      </c>
      <c r="F23" s="8">
        <v>0</v>
      </c>
      <c r="G23" s="8">
        <v>0</v>
      </c>
      <c r="H23" s="97">
        <v>20000</v>
      </c>
      <c r="I23" s="88">
        <v>0</v>
      </c>
      <c r="J23" s="8">
        <v>0</v>
      </c>
      <c r="K23" s="8">
        <v>0</v>
      </c>
      <c r="L23" s="8">
        <v>0</v>
      </c>
      <c r="M23" s="8">
        <v>0</v>
      </c>
      <c r="N23" s="8">
        <v>0</v>
      </c>
      <c r="O23" s="8">
        <v>0</v>
      </c>
      <c r="P23" s="8">
        <v>0</v>
      </c>
      <c r="Q23" s="8">
        <v>0</v>
      </c>
      <c r="R23" s="24" t="s">
        <v>207</v>
      </c>
    </row>
    <row r="24" spans="1:18" ht="22.5" customHeight="1" x14ac:dyDescent="0.3">
      <c r="A24" s="188"/>
      <c r="B24" s="5" t="s">
        <v>125</v>
      </c>
      <c r="C24" s="6" t="s">
        <v>126</v>
      </c>
      <c r="D24" s="7" t="s">
        <v>127</v>
      </c>
      <c r="E24" s="8">
        <f t="shared" ref="E24:Q24" si="9">E4</f>
        <v>0</v>
      </c>
      <c r="F24" s="8">
        <f t="shared" si="9"/>
        <v>0</v>
      </c>
      <c r="G24" s="8">
        <f t="shared" si="9"/>
        <v>0</v>
      </c>
      <c r="H24" s="97">
        <f t="shared" si="9"/>
        <v>401.2</v>
      </c>
      <c r="I24" s="88">
        <f t="shared" si="9"/>
        <v>384.35</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35">
      <c r="A25" s="189"/>
      <c r="B25" s="25" t="s">
        <v>129</v>
      </c>
      <c r="C25" s="6" t="s">
        <v>130</v>
      </c>
      <c r="D25" s="26" t="s">
        <v>127</v>
      </c>
      <c r="E25" s="27">
        <f t="shared" ref="E25:Q25" si="10">E5</f>
        <v>0</v>
      </c>
      <c r="F25" s="27">
        <f t="shared" si="10"/>
        <v>0</v>
      </c>
      <c r="G25" s="27">
        <f t="shared" si="10"/>
        <v>0</v>
      </c>
      <c r="H25" s="101">
        <f t="shared" si="10"/>
        <v>113.08</v>
      </c>
      <c r="I25" s="90">
        <f t="shared" si="10"/>
        <v>105.6</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3">
      <c r="A26" s="187" t="s">
        <v>208</v>
      </c>
      <c r="B26" s="71" t="s">
        <v>209</v>
      </c>
      <c r="C26" s="72" t="s">
        <v>210</v>
      </c>
      <c r="D26" s="74" t="s">
        <v>134</v>
      </c>
      <c r="E26" s="75">
        <f t="shared" ref="E26:Q26" si="11">IFERROR((SUM(E29:E32))/(SUM(E27:E32)),0)*100</f>
        <v>0</v>
      </c>
      <c r="F26" s="75">
        <f t="shared" si="11"/>
        <v>0</v>
      </c>
      <c r="G26" s="75">
        <f t="shared" si="11"/>
        <v>0</v>
      </c>
      <c r="H26" s="99">
        <f t="shared" si="11"/>
        <v>16.387287112779937</v>
      </c>
      <c r="I26" s="99">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02"/>
    </row>
    <row r="27" spans="1:18" x14ac:dyDescent="0.3">
      <c r="A27" s="188"/>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90</v>
      </c>
      <c r="I27" s="88">
        <f>'Прил_4_ПЭ_Базовая часть_Расчет'!I13</f>
        <v>52</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3">
      <c r="A28" s="188"/>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6145</v>
      </c>
      <c r="I28" s="88">
        <f>'Прил_4_ПЭ_Базовая часть_Расчет'!I14</f>
        <v>6145</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3">
      <c r="A29" s="188"/>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0</v>
      </c>
      <c r="I29" s="88">
        <f>'Прил_4_ПЭ_Базовая часть_Расчет'!I15</f>
        <v>0</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3">
      <c r="A30" s="188"/>
      <c r="B30" s="5" t="s">
        <v>217</v>
      </c>
      <c r="C30" s="29" t="s">
        <v>218</v>
      </c>
      <c r="D30" s="7" t="s">
        <v>127</v>
      </c>
      <c r="E30" s="8">
        <v>0</v>
      </c>
      <c r="F30" s="8">
        <v>0</v>
      </c>
      <c r="G30" s="8">
        <v>0</v>
      </c>
      <c r="H30" s="97">
        <v>112</v>
      </c>
      <c r="I30" s="88">
        <v>0</v>
      </c>
      <c r="J30" s="8">
        <v>0</v>
      </c>
      <c r="K30" s="8">
        <v>0</v>
      </c>
      <c r="L30" s="8">
        <v>0</v>
      </c>
      <c r="M30" s="8">
        <v>0</v>
      </c>
      <c r="N30" s="8">
        <v>0</v>
      </c>
      <c r="O30" s="8">
        <v>0</v>
      </c>
      <c r="P30" s="8">
        <v>0</v>
      </c>
      <c r="Q30" s="8">
        <v>0</v>
      </c>
      <c r="R30" s="9" t="s">
        <v>219</v>
      </c>
    </row>
    <row r="31" spans="1:18" x14ac:dyDescent="0.3">
      <c r="A31" s="188"/>
      <c r="B31" s="5" t="s">
        <v>220</v>
      </c>
      <c r="C31" s="29" t="s">
        <v>221</v>
      </c>
      <c r="D31" s="7" t="s">
        <v>127</v>
      </c>
      <c r="E31" s="8">
        <v>0</v>
      </c>
      <c r="F31" s="8">
        <v>0</v>
      </c>
      <c r="G31" s="8">
        <v>0</v>
      </c>
      <c r="H31" s="97">
        <v>1110</v>
      </c>
      <c r="I31" s="88">
        <v>0</v>
      </c>
      <c r="J31" s="8">
        <v>0</v>
      </c>
      <c r="K31" s="8">
        <v>0</v>
      </c>
      <c r="L31" s="8">
        <v>0</v>
      </c>
      <c r="M31" s="8">
        <v>0</v>
      </c>
      <c r="N31" s="8">
        <v>0</v>
      </c>
      <c r="O31" s="8">
        <v>0</v>
      </c>
      <c r="P31" s="8">
        <v>0</v>
      </c>
      <c r="Q31" s="8">
        <v>0</v>
      </c>
      <c r="R31" s="9" t="s">
        <v>222</v>
      </c>
    </row>
    <row r="32" spans="1:18" ht="23.25" customHeight="1" thickBot="1" x14ac:dyDescent="0.35">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63" customHeight="1" x14ac:dyDescent="0.3">
      <c r="A33" s="187" t="s">
        <v>226</v>
      </c>
      <c r="B33" s="71" t="s">
        <v>178</v>
      </c>
      <c r="C33" s="72" t="s">
        <v>227</v>
      </c>
      <c r="D33" s="74" t="s">
        <v>134</v>
      </c>
      <c r="E33" s="75">
        <f t="shared" ref="E33:Q33" si="12">IF(SUM(E34:E38)&gt;SUM(E39:E42),"ОШИБКА",IFERROR(((SUM(E34:E38))/(SUM(E39:E42))),0)*100)</f>
        <v>0</v>
      </c>
      <c r="F33" s="75">
        <f t="shared" si="12"/>
        <v>0</v>
      </c>
      <c r="G33" s="75">
        <f t="shared" si="12"/>
        <v>0</v>
      </c>
      <c r="H33" s="99">
        <f t="shared" si="12"/>
        <v>4.4189852700490997</v>
      </c>
      <c r="I33" s="99">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102"/>
    </row>
    <row r="34" spans="1:18" ht="22.5" customHeight="1" x14ac:dyDescent="0.3">
      <c r="A34" s="188"/>
      <c r="B34" s="6" t="s">
        <v>228</v>
      </c>
      <c r="C34" s="6" t="s">
        <v>229</v>
      </c>
      <c r="D34" s="7" t="s">
        <v>127</v>
      </c>
      <c r="E34" s="8">
        <v>0</v>
      </c>
      <c r="F34" s="8">
        <v>0</v>
      </c>
      <c r="G34" s="8">
        <v>0</v>
      </c>
      <c r="H34" s="97">
        <v>0</v>
      </c>
      <c r="I34" s="88">
        <v>0</v>
      </c>
      <c r="J34" s="8">
        <v>0</v>
      </c>
      <c r="K34" s="8">
        <v>0</v>
      </c>
      <c r="L34" s="8">
        <v>0</v>
      </c>
      <c r="M34" s="8">
        <v>0</v>
      </c>
      <c r="N34" s="8">
        <v>0</v>
      </c>
      <c r="O34" s="8">
        <v>0</v>
      </c>
      <c r="P34" s="8">
        <v>0</v>
      </c>
      <c r="Q34" s="8">
        <v>0</v>
      </c>
      <c r="R34" s="9" t="s">
        <v>230</v>
      </c>
    </row>
    <row r="35" spans="1:18" ht="22.5" customHeight="1" x14ac:dyDescent="0.3">
      <c r="A35" s="188"/>
      <c r="B35" s="6" t="s">
        <v>231</v>
      </c>
      <c r="C35" s="6" t="s">
        <v>232</v>
      </c>
      <c r="D35" s="7" t="s">
        <v>127</v>
      </c>
      <c r="E35" s="8">
        <v>0</v>
      </c>
      <c r="F35" s="8">
        <v>0</v>
      </c>
      <c r="G35" s="8">
        <v>0</v>
      </c>
      <c r="H35" s="97">
        <v>0</v>
      </c>
      <c r="I35" s="88">
        <v>0</v>
      </c>
      <c r="J35" s="8">
        <v>0</v>
      </c>
      <c r="K35" s="8">
        <v>0</v>
      </c>
      <c r="L35" s="8">
        <v>0</v>
      </c>
      <c r="M35" s="8">
        <v>0</v>
      </c>
      <c r="N35" s="8">
        <v>0</v>
      </c>
      <c r="O35" s="8">
        <v>0</v>
      </c>
      <c r="P35" s="8">
        <v>0</v>
      </c>
      <c r="Q35" s="8">
        <v>0</v>
      </c>
      <c r="R35" s="9" t="s">
        <v>233</v>
      </c>
    </row>
    <row r="36" spans="1:18" ht="22.5" customHeight="1" x14ac:dyDescent="0.3">
      <c r="A36" s="188"/>
      <c r="B36" s="6" t="s">
        <v>234</v>
      </c>
      <c r="C36" s="6" t="s">
        <v>235</v>
      </c>
      <c r="D36" s="7" t="s">
        <v>127</v>
      </c>
      <c r="E36" s="8">
        <v>0</v>
      </c>
      <c r="F36" s="8">
        <v>0</v>
      </c>
      <c r="G36" s="8">
        <v>0</v>
      </c>
      <c r="H36" s="97">
        <v>6</v>
      </c>
      <c r="I36" s="88">
        <v>0</v>
      </c>
      <c r="J36" s="8">
        <v>0</v>
      </c>
      <c r="K36" s="8">
        <v>0</v>
      </c>
      <c r="L36" s="8">
        <v>0</v>
      </c>
      <c r="M36" s="8">
        <v>0</v>
      </c>
      <c r="N36" s="8">
        <v>0</v>
      </c>
      <c r="O36" s="8">
        <v>0</v>
      </c>
      <c r="P36" s="8">
        <v>0</v>
      </c>
      <c r="Q36" s="8">
        <v>0</v>
      </c>
      <c r="R36" s="9" t="s">
        <v>236</v>
      </c>
    </row>
    <row r="37" spans="1:18" ht="22.5" customHeight="1" x14ac:dyDescent="0.3">
      <c r="A37" s="188"/>
      <c r="B37" s="6" t="s">
        <v>237</v>
      </c>
      <c r="C37" s="6" t="s">
        <v>238</v>
      </c>
      <c r="D37" s="7" t="s">
        <v>127</v>
      </c>
      <c r="E37" s="8">
        <v>0</v>
      </c>
      <c r="F37" s="8">
        <v>0</v>
      </c>
      <c r="G37" s="8">
        <v>0</v>
      </c>
      <c r="H37" s="97">
        <v>48</v>
      </c>
      <c r="I37" s="88">
        <v>0</v>
      </c>
      <c r="J37" s="8">
        <v>0</v>
      </c>
      <c r="K37" s="8">
        <v>0</v>
      </c>
      <c r="L37" s="8">
        <v>0</v>
      </c>
      <c r="M37" s="8">
        <v>0</v>
      </c>
      <c r="N37" s="8">
        <v>0</v>
      </c>
      <c r="O37" s="8">
        <v>0</v>
      </c>
      <c r="P37" s="8">
        <v>0</v>
      </c>
      <c r="Q37" s="8">
        <v>0</v>
      </c>
      <c r="R37" s="9" t="s">
        <v>239</v>
      </c>
    </row>
    <row r="38" spans="1:18" ht="22.5" customHeight="1" x14ac:dyDescent="0.3">
      <c r="A38" s="188"/>
      <c r="B38" s="6" t="s">
        <v>240</v>
      </c>
      <c r="C38" s="6" t="s">
        <v>241</v>
      </c>
      <c r="D38" s="7" t="s">
        <v>127</v>
      </c>
      <c r="E38" s="8">
        <v>0</v>
      </c>
      <c r="F38" s="8">
        <v>0</v>
      </c>
      <c r="G38" s="8">
        <v>0</v>
      </c>
      <c r="H38" s="97">
        <v>0</v>
      </c>
      <c r="I38" s="88">
        <v>0</v>
      </c>
      <c r="J38" s="8">
        <v>0</v>
      </c>
      <c r="K38" s="8">
        <v>0</v>
      </c>
      <c r="L38" s="8">
        <v>0</v>
      </c>
      <c r="M38" s="8">
        <v>0</v>
      </c>
      <c r="N38" s="8">
        <v>0</v>
      </c>
      <c r="O38" s="8">
        <v>0</v>
      </c>
      <c r="P38" s="8">
        <v>0</v>
      </c>
      <c r="Q38" s="8">
        <v>0</v>
      </c>
      <c r="R38" s="9" t="s">
        <v>242</v>
      </c>
    </row>
    <row r="39" spans="1:18" x14ac:dyDescent="0.3">
      <c r="A39" s="188"/>
      <c r="B39" s="5" t="s">
        <v>215</v>
      </c>
      <c r="C39" s="6" t="s">
        <v>216</v>
      </c>
      <c r="D39" s="7" t="s">
        <v>127</v>
      </c>
      <c r="E39" s="8">
        <f t="shared" ref="E39:Q39" si="13">E29</f>
        <v>0</v>
      </c>
      <c r="F39" s="8">
        <f t="shared" si="13"/>
        <v>0</v>
      </c>
      <c r="G39" s="8">
        <f t="shared" si="13"/>
        <v>0</v>
      </c>
      <c r="H39" s="97">
        <f t="shared" si="13"/>
        <v>0</v>
      </c>
      <c r="I39" s="88">
        <f t="shared" si="13"/>
        <v>0</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3">
      <c r="A40" s="188"/>
      <c r="B40" s="5" t="s">
        <v>217</v>
      </c>
      <c r="C40" s="6" t="s">
        <v>218</v>
      </c>
      <c r="D40" s="7" t="s">
        <v>127</v>
      </c>
      <c r="E40" s="8">
        <f t="shared" ref="E40:Q40" si="14">E30</f>
        <v>0</v>
      </c>
      <c r="F40" s="8">
        <f t="shared" si="14"/>
        <v>0</v>
      </c>
      <c r="G40" s="8">
        <f t="shared" si="14"/>
        <v>0</v>
      </c>
      <c r="H40" s="97">
        <f t="shared" si="14"/>
        <v>112</v>
      </c>
      <c r="I40" s="88">
        <f t="shared" si="14"/>
        <v>0</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3">
      <c r="A41" s="188"/>
      <c r="B41" s="5" t="s">
        <v>220</v>
      </c>
      <c r="C41" s="6" t="s">
        <v>221</v>
      </c>
      <c r="D41" s="7" t="s">
        <v>127</v>
      </c>
      <c r="E41" s="8">
        <f t="shared" ref="E41:Q41" si="15">E31</f>
        <v>0</v>
      </c>
      <c r="F41" s="8">
        <f t="shared" si="15"/>
        <v>0</v>
      </c>
      <c r="G41" s="8">
        <f t="shared" si="15"/>
        <v>0</v>
      </c>
      <c r="H41" s="97">
        <f t="shared" si="15"/>
        <v>1110</v>
      </c>
      <c r="I41" s="88">
        <f t="shared" si="15"/>
        <v>0</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35">
      <c r="A42" s="189"/>
      <c r="B42" s="11" t="s">
        <v>223</v>
      </c>
      <c r="C42" s="12" t="s">
        <v>224</v>
      </c>
      <c r="D42" s="13" t="s">
        <v>127</v>
      </c>
      <c r="E42" s="1">
        <f t="shared" ref="E42:Q42" si="16">E32</f>
        <v>0</v>
      </c>
      <c r="F42" s="1">
        <f t="shared" si="16"/>
        <v>0</v>
      </c>
      <c r="G42" s="1">
        <f t="shared" si="16"/>
        <v>0</v>
      </c>
      <c r="H42" s="98">
        <f t="shared" si="16"/>
        <v>0</v>
      </c>
      <c r="I42" s="89">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7" right="0.7" top="0.75" bottom="0.75" header="0.3" footer="0.3"/>
  <pageSetup paperSize="9" scale="3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workbookViewId="0">
      <selection activeCell="D21" sqref="D21"/>
    </sheetView>
  </sheetViews>
  <sheetFormatPr defaultColWidth="9.109375" defaultRowHeight="10.199999999999999" x14ac:dyDescent="0.2"/>
  <cols>
    <col min="1" max="1" width="9.109375" style="69" customWidth="1"/>
    <col min="2" max="2" width="105.88671875" style="69" customWidth="1"/>
    <col min="3" max="3" width="9.109375" style="69" customWidth="1"/>
    <col min="4" max="4" width="16.109375" style="69" customWidth="1"/>
    <col min="5" max="5" width="18.33203125" style="69" customWidth="1"/>
    <col min="6" max="12" width="9.109375" style="69" customWidth="1"/>
    <col min="13" max="13" width="18" style="69" customWidth="1"/>
    <col min="14" max="14" width="9.109375" style="69" customWidth="1"/>
    <col min="15" max="16384" width="9.109375" style="69"/>
  </cols>
  <sheetData>
    <row r="1" spans="1:13" ht="36.75" customHeight="1" thickBot="1" x14ac:dyDescent="0.25">
      <c r="A1" s="176" t="s">
        <v>243</v>
      </c>
      <c r="B1" s="192"/>
      <c r="C1" s="192"/>
      <c r="D1" s="192"/>
      <c r="E1" s="192"/>
      <c r="F1" s="192"/>
      <c r="G1" s="192"/>
      <c r="H1" s="192"/>
      <c r="I1" s="192"/>
      <c r="J1" s="192"/>
      <c r="K1" s="127"/>
      <c r="L1" s="127"/>
      <c r="M1" s="53" t="s">
        <v>1</v>
      </c>
    </row>
    <row r="2" spans="1:13" ht="11.25" customHeight="1" x14ac:dyDescent="0.2">
      <c r="A2" s="178" t="s">
        <v>2</v>
      </c>
      <c r="B2" s="192"/>
      <c r="C2" s="192"/>
      <c r="D2" s="192"/>
      <c r="E2" s="192"/>
      <c r="F2" s="192"/>
      <c r="G2" s="192"/>
      <c r="H2" s="192"/>
      <c r="I2" s="192"/>
      <c r="J2" s="192"/>
      <c r="K2" s="128"/>
      <c r="L2" s="128" t="s">
        <v>3</v>
      </c>
      <c r="M2" s="54">
        <v>44561</v>
      </c>
    </row>
    <row r="3" spans="1:13" x14ac:dyDescent="0.2">
      <c r="A3" s="130"/>
      <c r="B3" s="130"/>
      <c r="C3" s="127"/>
      <c r="D3" s="130"/>
      <c r="E3" s="130"/>
      <c r="F3" s="130"/>
      <c r="G3" s="130"/>
      <c r="H3" s="130"/>
      <c r="I3" s="130"/>
      <c r="J3" s="130"/>
      <c r="K3" s="128"/>
      <c r="L3" s="128"/>
      <c r="M3" s="180"/>
    </row>
    <row r="4" spans="1:13" ht="11.25" customHeight="1" x14ac:dyDescent="0.2">
      <c r="A4" s="130"/>
      <c r="B4" s="130"/>
      <c r="C4" s="130"/>
      <c r="D4" s="130"/>
      <c r="E4" s="130"/>
      <c r="F4" s="130"/>
      <c r="G4" s="130"/>
      <c r="H4" s="130"/>
      <c r="I4" s="130"/>
      <c r="J4" s="130"/>
      <c r="K4" s="181" t="s">
        <v>4</v>
      </c>
      <c r="L4" s="192"/>
      <c r="M4" s="173"/>
    </row>
    <row r="5" spans="1:13" ht="11.25" customHeight="1" x14ac:dyDescent="0.2">
      <c r="A5" s="182" t="s">
        <v>5</v>
      </c>
      <c r="B5" s="192"/>
      <c r="C5" s="192"/>
      <c r="D5" s="192"/>
      <c r="E5" s="192"/>
      <c r="F5" s="192"/>
      <c r="G5" s="192"/>
      <c r="H5" s="192"/>
      <c r="I5" s="192"/>
      <c r="J5" s="192"/>
      <c r="K5" s="128"/>
      <c r="L5" s="128" t="s">
        <v>6</v>
      </c>
      <c r="M5" s="131" t="s">
        <v>7</v>
      </c>
    </row>
    <row r="6" spans="1:13" ht="11.25" customHeight="1" x14ac:dyDescent="0.2">
      <c r="A6" s="179" t="s">
        <v>8</v>
      </c>
      <c r="B6" s="192"/>
      <c r="C6" s="192"/>
      <c r="D6" s="192"/>
      <c r="E6" s="192"/>
      <c r="F6" s="192"/>
      <c r="G6" s="192"/>
      <c r="H6" s="192"/>
      <c r="I6" s="192"/>
      <c r="J6" s="192"/>
      <c r="K6" s="130"/>
      <c r="L6" s="130"/>
      <c r="M6" s="55"/>
    </row>
    <row r="7" spans="1:13" ht="11.25" customHeight="1" x14ac:dyDescent="0.2">
      <c r="A7" s="192"/>
      <c r="B7" s="192"/>
      <c r="C7" s="192"/>
      <c r="D7" s="192"/>
      <c r="E7" s="192"/>
      <c r="F7" s="192"/>
      <c r="G7" s="192"/>
      <c r="H7" s="192"/>
      <c r="I7" s="192"/>
      <c r="J7" s="192"/>
      <c r="K7" s="181" t="s">
        <v>4</v>
      </c>
      <c r="L7" s="192"/>
      <c r="M7" s="56"/>
    </row>
    <row r="8" spans="1:13" ht="11.25" customHeight="1" x14ac:dyDescent="0.2">
      <c r="A8" s="129"/>
      <c r="B8" s="129"/>
      <c r="C8" s="183" t="s">
        <v>9</v>
      </c>
      <c r="D8" s="192"/>
      <c r="E8" s="192"/>
      <c r="F8" s="192"/>
      <c r="G8" s="192"/>
      <c r="H8" s="192"/>
      <c r="I8" s="129"/>
      <c r="J8" s="129"/>
      <c r="K8" s="128"/>
      <c r="L8" s="130"/>
      <c r="M8" s="56"/>
    </row>
    <row r="9" spans="1:13" ht="11.25" customHeight="1" x14ac:dyDescent="0.2">
      <c r="A9" s="184" t="s">
        <v>10</v>
      </c>
      <c r="B9" s="192"/>
      <c r="C9" s="192"/>
      <c r="D9" s="192"/>
      <c r="E9" s="192"/>
      <c r="F9" s="192"/>
      <c r="G9" s="192"/>
      <c r="H9" s="192"/>
      <c r="I9" s="192"/>
      <c r="J9" s="192"/>
      <c r="K9" s="130"/>
      <c r="L9" s="128" t="s">
        <v>11</v>
      </c>
      <c r="M9" s="57"/>
    </row>
    <row r="10" spans="1:13" ht="11.25" customHeight="1" x14ac:dyDescent="0.2">
      <c r="A10" s="185" t="s">
        <v>12</v>
      </c>
      <c r="B10" s="192"/>
      <c r="C10" s="192"/>
      <c r="D10" s="192"/>
      <c r="E10" s="192"/>
      <c r="F10" s="192"/>
      <c r="G10" s="192"/>
      <c r="H10" s="192"/>
      <c r="I10" s="192"/>
      <c r="J10" s="192"/>
      <c r="K10" s="128"/>
      <c r="L10" s="128"/>
      <c r="M10" s="58"/>
    </row>
    <row r="11" spans="1:13" ht="12" customHeight="1" thickBot="1" x14ac:dyDescent="0.25">
      <c r="A11" s="179" t="s">
        <v>96</v>
      </c>
      <c r="B11" s="192"/>
      <c r="C11" s="192"/>
      <c r="D11" s="186" t="s">
        <v>14</v>
      </c>
      <c r="E11" s="192"/>
      <c r="F11" s="192"/>
      <c r="G11" s="192"/>
      <c r="H11" s="59"/>
      <c r="I11" s="59"/>
      <c r="J11" s="59"/>
      <c r="K11" s="128"/>
      <c r="L11" s="128" t="s">
        <v>15</v>
      </c>
      <c r="M11" s="60">
        <v>383</v>
      </c>
    </row>
    <row r="12" spans="1:13" ht="11.25" customHeight="1" x14ac:dyDescent="0.2">
      <c r="A12" s="179" t="s">
        <v>16</v>
      </c>
      <c r="B12" s="192"/>
      <c r="C12" s="192"/>
      <c r="D12" s="192"/>
      <c r="E12" s="192"/>
      <c r="F12" s="192"/>
      <c r="G12" s="192"/>
      <c r="H12" s="192"/>
      <c r="I12" s="192"/>
      <c r="J12" s="192"/>
      <c r="K12" s="130"/>
      <c r="L12" s="130"/>
      <c r="M12" s="130"/>
    </row>
    <row r="13" spans="1:13" ht="15" customHeight="1"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244</v>
      </c>
      <c r="B15" s="86" t="s">
        <v>245</v>
      </c>
      <c r="C15" s="70" t="s">
        <v>46</v>
      </c>
      <c r="D15" s="93">
        <f>Прил_5_2_ПСпецчасть_ТиОЛ_Расчет!H2</f>
        <v>0.15750175001944466</v>
      </c>
      <c r="E15" s="93">
        <f>Прил_5_2_ПСпецчасть_ТиОЛ_Расчет!I2</f>
        <v>0.34085110725584239</v>
      </c>
    </row>
    <row r="16" spans="1:13" x14ac:dyDescent="0.2">
      <c r="A16" s="85" t="s">
        <v>246</v>
      </c>
      <c r="B16" s="87" t="s">
        <v>247</v>
      </c>
      <c r="C16" s="70" t="s">
        <v>46</v>
      </c>
      <c r="D16" s="93">
        <f>Прил_5_2_ПСпецчасть_ТиОЛ_Расчет!H6</f>
        <v>0.37139301547794978</v>
      </c>
      <c r="E16" s="93">
        <f>Прил_5_2_ПСпецчасть_ТиОЛ_Расчет!I6</f>
        <v>1.1756301663435043</v>
      </c>
    </row>
    <row r="17" spans="1:5" ht="22.5" customHeight="1" x14ac:dyDescent="0.2">
      <c r="A17" s="85" t="s">
        <v>248</v>
      </c>
      <c r="B17" s="87" t="s">
        <v>249</v>
      </c>
      <c r="C17" s="67" t="s">
        <v>100</v>
      </c>
      <c r="D17" s="93">
        <f>Прил_5_2_ПСпецчасть_ТиОЛ_Расчет!H10</f>
        <v>178.89087656529517</v>
      </c>
      <c r="E17" s="93">
        <f>Прил_5_2_ПСпецчасть_ТиОЛ_Расчет!I10</f>
        <v>200.09062149198894</v>
      </c>
    </row>
    <row r="18" spans="1:5" ht="33.75" customHeight="1" x14ac:dyDescent="0.2">
      <c r="A18" s="85" t="s">
        <v>250</v>
      </c>
      <c r="B18" s="87" t="s">
        <v>251</v>
      </c>
      <c r="C18" s="67" t="s">
        <v>100</v>
      </c>
      <c r="D18" s="93">
        <f>Прил_5_2_ПСпецчасть_ТиОЛ_Расчет!H15</f>
        <v>561.95068834098163</v>
      </c>
      <c r="E18" s="93">
        <f>Прил_5_2_ПСпецчасть_ТиОЛ_Расчет!I15</f>
        <v>973.93527911011313</v>
      </c>
    </row>
    <row r="19" spans="1:5" ht="22.5" customHeight="1" x14ac:dyDescent="0.2">
      <c r="A19" s="85" t="s">
        <v>252</v>
      </c>
      <c r="B19" s="87" t="s">
        <v>253</v>
      </c>
      <c r="C19" s="70" t="s">
        <v>103</v>
      </c>
      <c r="D19" s="93">
        <f>Прил_5_2_ПСпецчасть_ТиОЛ_Расчет!H24</f>
        <v>28.496714496446291</v>
      </c>
      <c r="E19" s="93">
        <f>Прил_5_2_ПСпецчасть_ТиОЛ_Расчет!I24</f>
        <v>29.872909698996658</v>
      </c>
    </row>
    <row r="20" spans="1:5" x14ac:dyDescent="0.2">
      <c r="A20" s="85" t="s">
        <v>254</v>
      </c>
      <c r="B20" s="87" t="s">
        <v>255</v>
      </c>
      <c r="C20" s="70" t="s">
        <v>103</v>
      </c>
      <c r="D20" s="93">
        <f>Прил_5_2_ПСпецчасть_ТиОЛ_Расчет!H33</f>
        <v>39.756097560975611</v>
      </c>
      <c r="E20" s="93">
        <f>Прил_5_2_ПСпецчасть_ТиОЛ_Расчет!I33</f>
        <v>43.913043478260875</v>
      </c>
    </row>
    <row r="21" spans="1:5" ht="22.5" customHeight="1" x14ac:dyDescent="0.2">
      <c r="A21" s="85" t="s">
        <v>256</v>
      </c>
      <c r="B21" s="87" t="s">
        <v>257</v>
      </c>
      <c r="C21" s="70" t="s">
        <v>103</v>
      </c>
      <c r="D21" s="93">
        <f>Прил_5_2_ПСпецчасть_ТиОЛ_Расчет!H38</f>
        <v>10.59407268338474</v>
      </c>
      <c r="E21" s="93">
        <f>Прил_5_2_ПСпецчасть_ТиОЛ_Расчет!I38</f>
        <v>10.648829431438127</v>
      </c>
    </row>
    <row r="22" spans="1:5" ht="22.5" customHeight="1" x14ac:dyDescent="0.2">
      <c r="A22" s="85" t="s">
        <v>258</v>
      </c>
      <c r="B22" s="87" t="s">
        <v>174</v>
      </c>
      <c r="C22" s="67" t="s">
        <v>100</v>
      </c>
      <c r="D22" s="93">
        <f>Прил_5_2_ПСпецчасть_ТиОЛ_Расчет!H50</f>
        <v>38.889320992455474</v>
      </c>
      <c r="E22" s="93">
        <f>Прил_5_2_ПСпецчасть_ТиОЛ_Расчет!I50</f>
        <v>41.823206449637709</v>
      </c>
    </row>
    <row r="23" spans="1:5" x14ac:dyDescent="0.2">
      <c r="A23" s="62"/>
      <c r="B23" s="62"/>
      <c r="C23" s="62"/>
      <c r="D23" s="62"/>
      <c r="E23" s="62"/>
    </row>
  </sheetData>
  <sheetProtection password="CC53" sheet="1"/>
  <mergeCells count="13">
    <mergeCell ref="A11:C11"/>
    <mergeCell ref="D11:G11"/>
    <mergeCell ref="A12:J12"/>
    <mergeCell ref="A6:J7"/>
    <mergeCell ref="K7:L7"/>
    <mergeCell ref="C8:H8"/>
    <mergeCell ref="A9:J9"/>
    <mergeCell ref="A10:J10"/>
    <mergeCell ref="A1:J1"/>
    <mergeCell ref="A2:J2"/>
    <mergeCell ref="M3:M4"/>
    <mergeCell ref="K4:L4"/>
    <mergeCell ref="A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53"/>
  <sheetViews>
    <sheetView tabSelected="1" zoomScaleNormal="100" zoomScaleSheetLayoutView="85" workbookViewId="0">
      <pane xSplit="1" ySplit="1" topLeftCell="B2" activePane="bottomRight" state="frozen"/>
      <selection activeCell="C2" sqref="C2:K2"/>
      <selection pane="topRight" activeCell="C2" sqref="C2:K2"/>
      <selection pane="bottomLeft" activeCell="C2" sqref="C2:K2"/>
      <selection pane="bottomRight" activeCell="H50" sqref="H50"/>
    </sheetView>
  </sheetViews>
  <sheetFormatPr defaultColWidth="9.109375" defaultRowHeight="14.4" x14ac:dyDescent="0.3"/>
  <cols>
    <col min="1" max="1" width="9.6640625" style="81" customWidth="1"/>
    <col min="2" max="2" width="34.109375" style="81" customWidth="1"/>
    <col min="3" max="3" width="62.109375" style="22" customWidth="1"/>
    <col min="4" max="4" width="9" style="81" bestFit="1" customWidth="1"/>
    <col min="5" max="7" width="11.88671875" style="81" hidden="1" customWidth="1"/>
    <col min="8" max="8" width="25.88671875" style="81" customWidth="1"/>
    <col min="9" max="9" width="17.88671875" style="81" customWidth="1"/>
    <col min="10" max="16" width="11.88671875" style="81" hidden="1" customWidth="1"/>
    <col min="17" max="17" width="6.5546875" style="81" hidden="1" customWidth="1"/>
    <col min="18" max="18" width="43.88671875" style="81" customWidth="1"/>
    <col min="19" max="19" width="9.109375" style="81" customWidth="1"/>
    <col min="20" max="16384" width="9.109375" style="81"/>
  </cols>
  <sheetData>
    <row r="1" spans="1:18" ht="32.25" customHeight="1" thickBot="1" x14ac:dyDescent="0.35">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3">
      <c r="A2" s="187" t="s">
        <v>244</v>
      </c>
      <c r="B2" s="71" t="s">
        <v>259</v>
      </c>
      <c r="C2" s="72" t="s">
        <v>260</v>
      </c>
      <c r="D2" s="73" t="s">
        <v>181</v>
      </c>
      <c r="E2" s="3">
        <f t="shared" ref="E2:Q2" si="0">IFERROR((E3/(E4+E5)),0)</f>
        <v>0</v>
      </c>
      <c r="F2" s="3">
        <f t="shared" si="0"/>
        <v>0</v>
      </c>
      <c r="G2" s="3">
        <f t="shared" si="0"/>
        <v>4.5</v>
      </c>
      <c r="H2" s="96">
        <f t="shared" si="0"/>
        <v>0.15750175001944466</v>
      </c>
      <c r="I2" s="96">
        <f t="shared" si="0"/>
        <v>0.34085110725584239</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3">
      <c r="A3" s="188"/>
      <c r="B3" s="5" t="s">
        <v>260</v>
      </c>
      <c r="C3" s="6" t="s">
        <v>183</v>
      </c>
      <c r="D3" s="7" t="s">
        <v>181</v>
      </c>
      <c r="E3" s="8">
        <v>0</v>
      </c>
      <c r="F3" s="8">
        <v>0</v>
      </c>
      <c r="G3" s="8">
        <v>9</v>
      </c>
      <c r="H3" s="97">
        <v>81</v>
      </c>
      <c r="I3" s="88">
        <v>167</v>
      </c>
      <c r="J3" s="8">
        <v>0</v>
      </c>
      <c r="K3" s="8">
        <v>0</v>
      </c>
      <c r="L3" s="8">
        <v>0</v>
      </c>
      <c r="M3" s="8">
        <v>0</v>
      </c>
      <c r="N3" s="8">
        <v>0</v>
      </c>
      <c r="O3" s="8">
        <v>0</v>
      </c>
      <c r="P3" s="8">
        <v>0</v>
      </c>
      <c r="Q3" s="8">
        <v>0</v>
      </c>
      <c r="R3" s="115" t="s">
        <v>261</v>
      </c>
    </row>
    <row r="4" spans="1:18" ht="22.5" customHeight="1" x14ac:dyDescent="0.3">
      <c r="A4" s="188"/>
      <c r="B4" s="5" t="s">
        <v>125</v>
      </c>
      <c r="C4" s="6" t="s">
        <v>126</v>
      </c>
      <c r="D4" s="7" t="s">
        <v>127</v>
      </c>
      <c r="E4" s="8">
        <f>'Прил_4_ПЭ_Базовая часть_Расчет'!E6</f>
        <v>0</v>
      </c>
      <c r="F4" s="8">
        <f>'Прил_4_ПЭ_Базовая часть_Расчет'!F6</f>
        <v>0</v>
      </c>
      <c r="G4" s="8">
        <v>1</v>
      </c>
      <c r="H4" s="97">
        <f>'Прил_4_ПЭ_Базовая часть_Расчет'!H6</f>
        <v>401.2</v>
      </c>
      <c r="I4" s="88">
        <f>'Прил_4_ПЭ_Базовая часть_Расчет'!I6</f>
        <v>384.35</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5">
      <c r="A5" s="189"/>
      <c r="B5" s="11" t="s">
        <v>129</v>
      </c>
      <c r="C5" s="6" t="s">
        <v>130</v>
      </c>
      <c r="D5" s="13" t="s">
        <v>127</v>
      </c>
      <c r="E5" s="1">
        <f>'Прил_4_ПЭ_Базовая часть_Расчет'!E7</f>
        <v>0</v>
      </c>
      <c r="F5" s="1">
        <f>'Прил_4_ПЭ_Базовая часть_Расчет'!F7</f>
        <v>0</v>
      </c>
      <c r="G5" s="1">
        <v>1</v>
      </c>
      <c r="H5" s="98">
        <f>'Прил_4_ПЭ_Базовая часть_Расчет'!H7</f>
        <v>113.08</v>
      </c>
      <c r="I5" s="89">
        <f>'Прил_4_ПЭ_Базовая часть_Расчет'!I7</f>
        <v>105.6</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3">
      <c r="A6" s="187" t="s">
        <v>246</v>
      </c>
      <c r="B6" s="71" t="s">
        <v>247</v>
      </c>
      <c r="C6" s="72" t="s">
        <v>262</v>
      </c>
      <c r="D6" s="74" t="s">
        <v>181</v>
      </c>
      <c r="E6" s="75">
        <f t="shared" ref="E6:Q6" si="1">IFERROR((E7/(E8+E9)),0)</f>
        <v>0</v>
      </c>
      <c r="F6" s="75">
        <f t="shared" si="1"/>
        <v>0</v>
      </c>
      <c r="G6" s="75">
        <f t="shared" si="1"/>
        <v>0</v>
      </c>
      <c r="H6" s="99">
        <f t="shared" si="1"/>
        <v>0.37139301547794978</v>
      </c>
      <c r="I6" s="99">
        <f t="shared" si="1"/>
        <v>1.1756301663435043</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3">
      <c r="A7" s="188"/>
      <c r="B7" s="5" t="s">
        <v>263</v>
      </c>
      <c r="C7" s="6" t="s">
        <v>187</v>
      </c>
      <c r="D7" s="7" t="s">
        <v>181</v>
      </c>
      <c r="E7" s="8">
        <v>0</v>
      </c>
      <c r="F7" s="8">
        <v>0</v>
      </c>
      <c r="G7" s="8">
        <v>0</v>
      </c>
      <c r="H7" s="97">
        <v>191</v>
      </c>
      <c r="I7" s="88">
        <v>576</v>
      </c>
      <c r="J7" s="8">
        <v>0</v>
      </c>
      <c r="K7" s="8">
        <v>0</v>
      </c>
      <c r="L7" s="8">
        <v>0</v>
      </c>
      <c r="M7" s="8">
        <v>0</v>
      </c>
      <c r="N7" s="8">
        <v>0</v>
      </c>
      <c r="O7" s="8">
        <v>0</v>
      </c>
      <c r="P7" s="8">
        <v>0</v>
      </c>
      <c r="Q7" s="8">
        <v>0</v>
      </c>
      <c r="R7" s="9" t="s">
        <v>264</v>
      </c>
    </row>
    <row r="8" spans="1:18" ht="22.5" customHeight="1" x14ac:dyDescent="0.3">
      <c r="A8" s="188"/>
      <c r="B8" s="5" t="s">
        <v>125</v>
      </c>
      <c r="C8" s="6" t="s">
        <v>126</v>
      </c>
      <c r="D8" s="7" t="s">
        <v>127</v>
      </c>
      <c r="E8" s="8">
        <f t="shared" ref="E8:Q8" si="2">E4</f>
        <v>0</v>
      </c>
      <c r="F8" s="8">
        <f t="shared" si="2"/>
        <v>0</v>
      </c>
      <c r="G8" s="8">
        <f t="shared" si="2"/>
        <v>1</v>
      </c>
      <c r="H8" s="97">
        <f t="shared" si="2"/>
        <v>401.2</v>
      </c>
      <c r="I8" s="88">
        <f t="shared" si="2"/>
        <v>384.35</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5">
      <c r="A9" s="189"/>
      <c r="B9" s="11" t="s">
        <v>129</v>
      </c>
      <c r="C9" s="6" t="s">
        <v>130</v>
      </c>
      <c r="D9" s="13" t="s">
        <v>127</v>
      </c>
      <c r="E9" s="1">
        <f t="shared" ref="E9:Q9" si="3">E5</f>
        <v>0</v>
      </c>
      <c r="F9" s="1">
        <f t="shared" si="3"/>
        <v>0</v>
      </c>
      <c r="G9" s="1">
        <f t="shared" si="3"/>
        <v>1</v>
      </c>
      <c r="H9" s="98">
        <f t="shared" si="3"/>
        <v>113.08</v>
      </c>
      <c r="I9" s="89">
        <f t="shared" si="3"/>
        <v>105.6</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3">
      <c r="A10" s="187" t="s">
        <v>265</v>
      </c>
      <c r="B10" s="71" t="s">
        <v>249</v>
      </c>
      <c r="C10" s="72" t="s">
        <v>266</v>
      </c>
      <c r="D10" s="74" t="s">
        <v>199</v>
      </c>
      <c r="E10" s="3">
        <f t="shared" ref="E10:Q10" si="4">IFERROR(((E11+E12)/(E13+E14)),0)</f>
        <v>0</v>
      </c>
      <c r="F10" s="3">
        <f t="shared" si="4"/>
        <v>0</v>
      </c>
      <c r="G10" s="3">
        <f t="shared" si="4"/>
        <v>0</v>
      </c>
      <c r="H10" s="96">
        <f t="shared" si="4"/>
        <v>178.89087656529517</v>
      </c>
      <c r="I10" s="96">
        <f t="shared" si="4"/>
        <v>200.09062149198894</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3">
      <c r="A11" s="188"/>
      <c r="B11" s="5" t="s">
        <v>267</v>
      </c>
      <c r="C11" s="6" t="s">
        <v>268</v>
      </c>
      <c r="D11" s="7" t="s">
        <v>199</v>
      </c>
      <c r="E11" s="8">
        <v>0</v>
      </c>
      <c r="F11" s="8">
        <v>0</v>
      </c>
      <c r="G11" s="8">
        <v>0</v>
      </c>
      <c r="H11" s="97">
        <v>0</v>
      </c>
      <c r="I11" s="88">
        <v>0</v>
      </c>
      <c r="J11" s="8">
        <v>0</v>
      </c>
      <c r="K11" s="8">
        <v>0</v>
      </c>
      <c r="L11" s="8">
        <v>0</v>
      </c>
      <c r="M11" s="8">
        <v>0</v>
      </c>
      <c r="N11" s="8">
        <v>0</v>
      </c>
      <c r="O11" s="8">
        <v>0</v>
      </c>
      <c r="P11" s="8">
        <v>0</v>
      </c>
      <c r="Q11" s="8">
        <v>0</v>
      </c>
      <c r="R11" s="9" t="s">
        <v>269</v>
      </c>
    </row>
    <row r="12" spans="1:18" ht="33.75" customHeight="1" x14ac:dyDescent="0.3">
      <c r="A12" s="188"/>
      <c r="B12" s="5" t="s">
        <v>270</v>
      </c>
      <c r="C12" s="6" t="s">
        <v>271</v>
      </c>
      <c r="D12" s="7" t="s">
        <v>199</v>
      </c>
      <c r="E12" s="8">
        <v>0</v>
      </c>
      <c r="F12" s="8">
        <v>0</v>
      </c>
      <c r="G12" s="8">
        <v>0</v>
      </c>
      <c r="H12" s="97">
        <v>92000</v>
      </c>
      <c r="I12" s="88">
        <v>98034.4</v>
      </c>
      <c r="J12" s="8">
        <v>0</v>
      </c>
      <c r="K12" s="8">
        <v>0</v>
      </c>
      <c r="L12" s="8">
        <v>0</v>
      </c>
      <c r="M12" s="8">
        <v>0</v>
      </c>
      <c r="N12" s="8">
        <v>0</v>
      </c>
      <c r="O12" s="8">
        <v>0</v>
      </c>
      <c r="P12" s="8">
        <v>0</v>
      </c>
      <c r="Q12" s="8">
        <v>0</v>
      </c>
      <c r="R12" s="9" t="s">
        <v>272</v>
      </c>
    </row>
    <row r="13" spans="1:18" ht="22.5" customHeight="1" x14ac:dyDescent="0.3">
      <c r="A13" s="188"/>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7">
        <f>'Прил_4_ПЭ_Базовая часть_Расчет'!H6</f>
        <v>401.2</v>
      </c>
      <c r="I13" s="88">
        <f>'Прил_4_ПЭ_Базовая часть_Расчет'!I6</f>
        <v>384.35</v>
      </c>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35">
      <c r="A14" s="189"/>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1">
        <f>'Прил_4_ПЭ_Базовая часть_Расчет'!H7</f>
        <v>113.08</v>
      </c>
      <c r="I14" s="90">
        <f>'Прил_4_ПЭ_Базовая часть_Расчет'!I7</f>
        <v>105.6</v>
      </c>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3">
      <c r="A15" s="187" t="s">
        <v>273</v>
      </c>
      <c r="B15" s="71" t="s">
        <v>251</v>
      </c>
      <c r="C15" s="72" t="s">
        <v>274</v>
      </c>
      <c r="D15" s="74" t="s">
        <v>199</v>
      </c>
      <c r="E15" s="3">
        <f t="shared" ref="E15:Q15" si="5">IFERROR(((SUM(E16:E21))/(E22+E23)),0)</f>
        <v>0</v>
      </c>
      <c r="F15" s="3">
        <f t="shared" si="5"/>
        <v>0</v>
      </c>
      <c r="G15" s="3">
        <f t="shared" si="5"/>
        <v>0</v>
      </c>
      <c r="H15" s="96">
        <f t="shared" si="5"/>
        <v>561.95068834098163</v>
      </c>
      <c r="I15" s="96">
        <f t="shared" si="5"/>
        <v>973.93527911011313</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3">
      <c r="A16" s="188"/>
      <c r="B16" s="5" t="s">
        <v>275</v>
      </c>
      <c r="C16" s="6" t="s">
        <v>276</v>
      </c>
      <c r="D16" s="7" t="s">
        <v>199</v>
      </c>
      <c r="E16" s="8">
        <v>0</v>
      </c>
      <c r="F16" s="8">
        <v>0</v>
      </c>
      <c r="G16" s="8">
        <v>0</v>
      </c>
      <c r="H16" s="97">
        <v>0</v>
      </c>
      <c r="I16" s="88">
        <v>8069.8</v>
      </c>
      <c r="J16" s="8">
        <v>0</v>
      </c>
      <c r="K16" s="8">
        <v>0</v>
      </c>
      <c r="L16" s="8">
        <v>0</v>
      </c>
      <c r="M16" s="8">
        <v>0</v>
      </c>
      <c r="N16" s="8">
        <v>0</v>
      </c>
      <c r="O16" s="8">
        <v>0</v>
      </c>
      <c r="P16" s="8">
        <v>0</v>
      </c>
      <c r="Q16" s="8">
        <v>0</v>
      </c>
      <c r="R16" s="9" t="s">
        <v>277</v>
      </c>
    </row>
    <row r="17" spans="1:18" ht="33.75" customHeight="1" x14ac:dyDescent="0.3">
      <c r="A17" s="188"/>
      <c r="B17" s="5" t="s">
        <v>278</v>
      </c>
      <c r="C17" s="6" t="s">
        <v>279</v>
      </c>
      <c r="D17" s="7" t="s">
        <v>199</v>
      </c>
      <c r="E17" s="8">
        <v>0</v>
      </c>
      <c r="F17" s="8">
        <v>0</v>
      </c>
      <c r="G17" s="8">
        <v>0</v>
      </c>
      <c r="H17" s="97">
        <v>0</v>
      </c>
      <c r="I17" s="88">
        <v>600</v>
      </c>
      <c r="J17" s="8">
        <v>0</v>
      </c>
      <c r="K17" s="8">
        <v>0</v>
      </c>
      <c r="L17" s="8">
        <v>0</v>
      </c>
      <c r="M17" s="8">
        <v>0</v>
      </c>
      <c r="N17" s="8">
        <v>0</v>
      </c>
      <c r="O17" s="8">
        <v>0</v>
      </c>
      <c r="P17" s="8">
        <v>0</v>
      </c>
      <c r="Q17" s="8">
        <v>0</v>
      </c>
      <c r="R17" s="9" t="s">
        <v>280</v>
      </c>
    </row>
    <row r="18" spans="1:18" ht="33.75" customHeight="1" x14ac:dyDescent="0.3">
      <c r="A18" s="188"/>
      <c r="B18" s="5" t="s">
        <v>281</v>
      </c>
      <c r="C18" s="6" t="s">
        <v>282</v>
      </c>
      <c r="D18" s="7" t="s">
        <v>199</v>
      </c>
      <c r="E18" s="8">
        <v>0</v>
      </c>
      <c r="F18" s="8">
        <v>0</v>
      </c>
      <c r="G18" s="8">
        <v>0</v>
      </c>
      <c r="H18" s="97">
        <v>289000</v>
      </c>
      <c r="I18" s="88">
        <v>468509.79</v>
      </c>
      <c r="J18" s="8">
        <v>0</v>
      </c>
      <c r="K18" s="8">
        <v>0</v>
      </c>
      <c r="L18" s="8">
        <v>0</v>
      </c>
      <c r="M18" s="8">
        <v>0</v>
      </c>
      <c r="N18" s="8">
        <v>0</v>
      </c>
      <c r="O18" s="8">
        <v>0</v>
      </c>
      <c r="P18" s="8">
        <v>0</v>
      </c>
      <c r="Q18" s="8">
        <v>0</v>
      </c>
      <c r="R18" s="9" t="s">
        <v>283</v>
      </c>
    </row>
    <row r="19" spans="1:18" ht="33.75" customHeight="1" x14ac:dyDescent="0.3">
      <c r="A19" s="188"/>
      <c r="B19" s="5" t="s">
        <v>284</v>
      </c>
      <c r="C19" s="6" t="s">
        <v>285</v>
      </c>
      <c r="D19" s="7" t="s">
        <v>199</v>
      </c>
      <c r="E19" s="8">
        <v>0</v>
      </c>
      <c r="F19" s="8">
        <v>0</v>
      </c>
      <c r="G19" s="8">
        <v>0</v>
      </c>
      <c r="H19" s="97">
        <v>0</v>
      </c>
      <c r="I19" s="88">
        <v>0</v>
      </c>
      <c r="J19" s="8">
        <v>0</v>
      </c>
      <c r="K19" s="8">
        <v>0</v>
      </c>
      <c r="L19" s="8">
        <v>0</v>
      </c>
      <c r="M19" s="8">
        <v>0</v>
      </c>
      <c r="N19" s="8">
        <v>0</v>
      </c>
      <c r="O19" s="8">
        <v>0</v>
      </c>
      <c r="P19" s="8">
        <v>0</v>
      </c>
      <c r="Q19" s="8">
        <v>0</v>
      </c>
      <c r="R19" s="9" t="s">
        <v>286</v>
      </c>
    </row>
    <row r="20" spans="1:18" ht="33.75" customHeight="1" x14ac:dyDescent="0.3">
      <c r="A20" s="188"/>
      <c r="B20" s="5" t="s">
        <v>287</v>
      </c>
      <c r="C20" s="6" t="s">
        <v>288</v>
      </c>
      <c r="D20" s="7" t="s">
        <v>199</v>
      </c>
      <c r="E20" s="8">
        <v>0</v>
      </c>
      <c r="F20" s="8">
        <v>0</v>
      </c>
      <c r="G20" s="8">
        <v>0</v>
      </c>
      <c r="H20" s="97">
        <v>0</v>
      </c>
      <c r="I20" s="88">
        <v>0</v>
      </c>
      <c r="J20" s="8">
        <v>0</v>
      </c>
      <c r="K20" s="8">
        <v>0</v>
      </c>
      <c r="L20" s="8">
        <v>0</v>
      </c>
      <c r="M20" s="8">
        <v>0</v>
      </c>
      <c r="N20" s="8">
        <v>0</v>
      </c>
      <c r="O20" s="8">
        <v>0</v>
      </c>
      <c r="P20" s="8">
        <v>0</v>
      </c>
      <c r="Q20" s="8">
        <v>0</v>
      </c>
      <c r="R20" s="9" t="s">
        <v>289</v>
      </c>
    </row>
    <row r="21" spans="1:18" ht="33.75" customHeight="1" x14ac:dyDescent="0.3">
      <c r="A21" s="188"/>
      <c r="B21" s="5" t="s">
        <v>290</v>
      </c>
      <c r="C21" s="6" t="s">
        <v>291</v>
      </c>
      <c r="D21" s="7" t="s">
        <v>199</v>
      </c>
      <c r="E21" s="8">
        <v>0</v>
      </c>
      <c r="F21" s="8">
        <v>0</v>
      </c>
      <c r="G21" s="8">
        <v>0</v>
      </c>
      <c r="H21" s="97">
        <v>0</v>
      </c>
      <c r="I21" s="88">
        <v>0</v>
      </c>
      <c r="J21" s="8">
        <v>0</v>
      </c>
      <c r="K21" s="8">
        <v>0</v>
      </c>
      <c r="L21" s="8">
        <v>0</v>
      </c>
      <c r="M21" s="8">
        <v>0</v>
      </c>
      <c r="N21" s="8">
        <v>0</v>
      </c>
      <c r="O21" s="8">
        <v>0</v>
      </c>
      <c r="P21" s="8">
        <v>0</v>
      </c>
      <c r="Q21" s="8">
        <v>0</v>
      </c>
      <c r="R21" s="9" t="s">
        <v>292</v>
      </c>
    </row>
    <row r="22" spans="1:18" ht="22.5" customHeight="1" x14ac:dyDescent="0.3">
      <c r="A22" s="188"/>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7">
        <f>'Прил_4_ПЭ_Базовая часть_Расчет'!H6</f>
        <v>401.2</v>
      </c>
      <c r="I22" s="88">
        <f>'Прил_4_ПЭ_Базовая часть_Расчет'!I6</f>
        <v>384.35</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35">
      <c r="A23" s="189"/>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1">
        <f>'Прил_4_ПЭ_Базовая часть_Расчет'!H7</f>
        <v>113.08</v>
      </c>
      <c r="I23" s="90">
        <f>'Прил_4_ПЭ_Базовая часть_Расчет'!I7</f>
        <v>105.6</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3">
      <c r="A24" s="187" t="s">
        <v>293</v>
      </c>
      <c r="B24" s="71" t="s">
        <v>253</v>
      </c>
      <c r="C24" s="72" t="s">
        <v>294</v>
      </c>
      <c r="D24" s="74" t="s">
        <v>134</v>
      </c>
      <c r="E24" s="3">
        <f t="shared" ref="E24:Q24" si="6">IF(SUM(E25:E26)&gt;SUM(E27:E32),"ОШИБКА",IFERROR(((SUM(E25:E26))/(SUM(E27:E32)))*100,0))</f>
        <v>0</v>
      </c>
      <c r="F24" s="3">
        <f t="shared" si="6"/>
        <v>0</v>
      </c>
      <c r="G24" s="3">
        <f t="shared" si="6"/>
        <v>0</v>
      </c>
      <c r="H24" s="105">
        <f t="shared" si="6"/>
        <v>28.496714496446291</v>
      </c>
      <c r="I24" s="105">
        <f t="shared" si="6"/>
        <v>29.872909698996658</v>
      </c>
      <c r="J24" s="80">
        <f t="shared" si="6"/>
        <v>0</v>
      </c>
      <c r="K24" s="80">
        <f t="shared" si="6"/>
        <v>0</v>
      </c>
      <c r="L24" s="80">
        <f t="shared" si="6"/>
        <v>0</v>
      </c>
      <c r="M24" s="80">
        <f t="shared" si="6"/>
        <v>0</v>
      </c>
      <c r="N24" s="80">
        <f t="shared" si="6"/>
        <v>0</v>
      </c>
      <c r="O24" s="80">
        <f t="shared" si="6"/>
        <v>0</v>
      </c>
      <c r="P24" s="80">
        <f t="shared" si="6"/>
        <v>0</v>
      </c>
      <c r="Q24" s="80">
        <f t="shared" si="6"/>
        <v>0</v>
      </c>
      <c r="R24" s="16"/>
    </row>
    <row r="25" spans="1:18" ht="33.75" customHeight="1" x14ac:dyDescent="0.3">
      <c r="A25" s="188"/>
      <c r="B25" s="6" t="s">
        <v>295</v>
      </c>
      <c r="C25" s="6" t="s">
        <v>296</v>
      </c>
      <c r="D25" s="7" t="s">
        <v>127</v>
      </c>
      <c r="E25" s="8">
        <v>0</v>
      </c>
      <c r="F25" s="8">
        <v>0</v>
      </c>
      <c r="G25" s="8">
        <v>0</v>
      </c>
      <c r="H25" s="97">
        <v>2125</v>
      </c>
      <c r="I25" s="88">
        <v>2233</v>
      </c>
      <c r="J25" s="8">
        <v>0</v>
      </c>
      <c r="K25" s="8">
        <v>0</v>
      </c>
      <c r="L25" s="8">
        <v>0</v>
      </c>
      <c r="M25" s="8">
        <v>0</v>
      </c>
      <c r="N25" s="8">
        <v>0</v>
      </c>
      <c r="O25" s="8">
        <v>0</v>
      </c>
      <c r="P25" s="8">
        <v>0</v>
      </c>
      <c r="Q25" s="8">
        <v>0</v>
      </c>
      <c r="R25" s="9" t="s">
        <v>297</v>
      </c>
    </row>
    <row r="26" spans="1:18" ht="33.75" customHeight="1" x14ac:dyDescent="0.3">
      <c r="A26" s="188"/>
      <c r="B26" s="6" t="s">
        <v>298</v>
      </c>
      <c r="C26" s="6" t="s">
        <v>299</v>
      </c>
      <c r="D26" s="7" t="s">
        <v>127</v>
      </c>
      <c r="E26" s="8">
        <v>0</v>
      </c>
      <c r="F26" s="8">
        <v>0</v>
      </c>
      <c r="G26" s="8">
        <v>0</v>
      </c>
      <c r="H26" s="97">
        <v>0</v>
      </c>
      <c r="I26" s="88">
        <v>0</v>
      </c>
      <c r="J26" s="8">
        <v>0</v>
      </c>
      <c r="K26" s="8">
        <v>0</v>
      </c>
      <c r="L26" s="8">
        <v>0</v>
      </c>
      <c r="M26" s="8">
        <v>0</v>
      </c>
      <c r="N26" s="8">
        <v>0</v>
      </c>
      <c r="O26" s="8">
        <v>0</v>
      </c>
      <c r="P26" s="8">
        <v>0</v>
      </c>
      <c r="Q26" s="8">
        <v>0</v>
      </c>
      <c r="R26" s="9" t="s">
        <v>300</v>
      </c>
    </row>
    <row r="27" spans="1:18" ht="22.5" customHeight="1" x14ac:dyDescent="0.3">
      <c r="A27" s="188"/>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90</v>
      </c>
      <c r="I27" s="88">
        <f>'Прил_4_ПЭ_Базовая часть_Расчет'!I13</f>
        <v>52</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3">
      <c r="A28" s="188"/>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6145</v>
      </c>
      <c r="I28" s="88">
        <f>'Прил_4_ПЭ_Базовая часть_Расчет'!I14</f>
        <v>6145</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3">
      <c r="A29" s="188"/>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0</v>
      </c>
      <c r="I29" s="88">
        <f>'Прил_4_ПЭ_Базовая часть_Расчет'!I15</f>
        <v>0</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3">
      <c r="A30" s="188"/>
      <c r="B30" s="5" t="s">
        <v>217</v>
      </c>
      <c r="C30" s="6" t="s">
        <v>218</v>
      </c>
      <c r="D30" s="7" t="s">
        <v>127</v>
      </c>
      <c r="E30" s="8">
        <v>0</v>
      </c>
      <c r="F30" s="8">
        <v>0</v>
      </c>
      <c r="G30" s="8">
        <v>0</v>
      </c>
      <c r="H30" s="97">
        <v>112</v>
      </c>
      <c r="I30" s="88">
        <v>125</v>
      </c>
      <c r="J30" s="8">
        <v>0</v>
      </c>
      <c r="K30" s="8">
        <v>0</v>
      </c>
      <c r="L30" s="8">
        <v>0</v>
      </c>
      <c r="M30" s="8">
        <v>0</v>
      </c>
      <c r="N30" s="8">
        <v>0</v>
      </c>
      <c r="O30" s="8">
        <v>0</v>
      </c>
      <c r="P30" s="8">
        <v>0</v>
      </c>
      <c r="Q30" s="8">
        <v>0</v>
      </c>
      <c r="R30" s="9" t="s">
        <v>219</v>
      </c>
    </row>
    <row r="31" spans="1:18" ht="22.5" customHeight="1" x14ac:dyDescent="0.3">
      <c r="A31" s="188"/>
      <c r="B31" s="5" t="s">
        <v>220</v>
      </c>
      <c r="C31" s="6" t="s">
        <v>221</v>
      </c>
      <c r="D31" s="7" t="s">
        <v>127</v>
      </c>
      <c r="E31" s="8">
        <v>0</v>
      </c>
      <c r="F31" s="8">
        <v>0</v>
      </c>
      <c r="G31" s="8">
        <v>0</v>
      </c>
      <c r="H31" s="97">
        <v>1110</v>
      </c>
      <c r="I31" s="88">
        <v>1153</v>
      </c>
      <c r="J31" s="8">
        <v>0</v>
      </c>
      <c r="K31" s="8">
        <v>0</v>
      </c>
      <c r="L31" s="8">
        <v>0</v>
      </c>
      <c r="M31" s="8">
        <v>0</v>
      </c>
      <c r="N31" s="8">
        <v>0</v>
      </c>
      <c r="O31" s="8">
        <v>0</v>
      </c>
      <c r="P31" s="8">
        <v>0</v>
      </c>
      <c r="Q31" s="8">
        <v>0</v>
      </c>
      <c r="R31" s="9" t="s">
        <v>222</v>
      </c>
    </row>
    <row r="32" spans="1:18" ht="23.25" customHeight="1" thickBot="1" x14ac:dyDescent="0.35">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252" customHeight="1" x14ac:dyDescent="0.3">
      <c r="A33" s="187" t="s">
        <v>301</v>
      </c>
      <c r="B33" s="71" t="s">
        <v>255</v>
      </c>
      <c r="C33" s="72" t="s">
        <v>302</v>
      </c>
      <c r="D33" s="74" t="s">
        <v>134</v>
      </c>
      <c r="E33" s="75">
        <f t="shared" ref="E33:Q33" si="7">IF(E34&lt;(E35+E36),"ОШИБКА",IFERROR((MAX((E37*E34-E35-E36),-(E37*E34-E35)))/E34,0)*100)</f>
        <v>0</v>
      </c>
      <c r="F33" s="75">
        <f t="shared" si="7"/>
        <v>0</v>
      </c>
      <c r="G33" s="75">
        <f t="shared" si="7"/>
        <v>0</v>
      </c>
      <c r="H33" s="99">
        <f t="shared" si="7"/>
        <v>39.756097560975611</v>
      </c>
      <c r="I33" s="99">
        <f t="shared" si="7"/>
        <v>43.913043478260875</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3">
      <c r="A34" s="188"/>
      <c r="B34" s="6" t="s">
        <v>303</v>
      </c>
      <c r="C34" s="6" t="s">
        <v>304</v>
      </c>
      <c r="D34" s="7" t="s">
        <v>127</v>
      </c>
      <c r="E34" s="8">
        <v>0</v>
      </c>
      <c r="F34" s="8">
        <v>0</v>
      </c>
      <c r="G34" s="8">
        <v>0</v>
      </c>
      <c r="H34" s="97">
        <v>1230</v>
      </c>
      <c r="I34" s="88">
        <v>1150</v>
      </c>
      <c r="J34" s="8">
        <v>0</v>
      </c>
      <c r="K34" s="8">
        <v>0</v>
      </c>
      <c r="L34" s="8">
        <v>0</v>
      </c>
      <c r="M34" s="8">
        <v>0</v>
      </c>
      <c r="N34" s="8">
        <v>0</v>
      </c>
      <c r="O34" s="8">
        <v>0</v>
      </c>
      <c r="P34" s="8">
        <v>0</v>
      </c>
      <c r="Q34" s="8">
        <v>0</v>
      </c>
      <c r="R34" s="9" t="s">
        <v>305</v>
      </c>
    </row>
    <row r="35" spans="1:18" ht="33.75" customHeight="1" x14ac:dyDescent="0.3">
      <c r="A35" s="188"/>
      <c r="B35" s="6" t="s">
        <v>306</v>
      </c>
      <c r="C35" s="6" t="s">
        <v>307</v>
      </c>
      <c r="D35" s="7" t="s">
        <v>127</v>
      </c>
      <c r="E35" s="8">
        <v>0</v>
      </c>
      <c r="F35" s="8">
        <v>0</v>
      </c>
      <c r="G35" s="8">
        <v>0</v>
      </c>
      <c r="H35" s="97">
        <v>489</v>
      </c>
      <c r="I35" s="88">
        <v>505</v>
      </c>
      <c r="J35" s="8">
        <v>0</v>
      </c>
      <c r="K35" s="8">
        <v>0</v>
      </c>
      <c r="L35" s="8">
        <v>0</v>
      </c>
      <c r="M35" s="8">
        <v>0</v>
      </c>
      <c r="N35" s="8">
        <v>0</v>
      </c>
      <c r="O35" s="8">
        <v>0</v>
      </c>
      <c r="P35" s="8">
        <v>0</v>
      </c>
      <c r="Q35" s="8">
        <v>0</v>
      </c>
      <c r="R35" s="9" t="s">
        <v>308</v>
      </c>
    </row>
    <row r="36" spans="1:18" ht="33.75" customHeight="1" x14ac:dyDescent="0.3">
      <c r="A36" s="188"/>
      <c r="B36" s="6" t="s">
        <v>309</v>
      </c>
      <c r="C36" s="6" t="s">
        <v>310</v>
      </c>
      <c r="D36" s="7" t="s">
        <v>127</v>
      </c>
      <c r="E36" s="8">
        <v>0</v>
      </c>
      <c r="F36" s="8">
        <v>0</v>
      </c>
      <c r="G36" s="8">
        <v>0</v>
      </c>
      <c r="H36" s="97">
        <v>210</v>
      </c>
      <c r="I36" s="88">
        <v>509</v>
      </c>
      <c r="J36" s="8">
        <v>0</v>
      </c>
      <c r="K36" s="8">
        <v>0</v>
      </c>
      <c r="L36" s="8">
        <v>0</v>
      </c>
      <c r="M36" s="8">
        <v>0</v>
      </c>
      <c r="N36" s="8">
        <v>0</v>
      </c>
      <c r="O36" s="8">
        <v>0</v>
      </c>
      <c r="P36" s="8">
        <v>0</v>
      </c>
      <c r="Q36" s="8">
        <v>0</v>
      </c>
      <c r="R36" s="9" t="s">
        <v>311</v>
      </c>
    </row>
    <row r="37" spans="1:18" ht="15.75" customHeight="1" thickBot="1" x14ac:dyDescent="0.35">
      <c r="A37" s="189"/>
      <c r="B37" s="29" t="s">
        <v>312</v>
      </c>
      <c r="C37" s="29" t="s">
        <v>313</v>
      </c>
      <c r="D37" s="26"/>
      <c r="E37" s="26">
        <v>0</v>
      </c>
      <c r="F37" s="26">
        <v>0</v>
      </c>
      <c r="G37" s="26">
        <v>0</v>
      </c>
      <c r="H37" s="106">
        <v>0</v>
      </c>
      <c r="I37" s="91">
        <v>0</v>
      </c>
      <c r="J37" s="26">
        <v>0</v>
      </c>
      <c r="K37" s="26">
        <v>0</v>
      </c>
      <c r="L37" s="26">
        <v>0</v>
      </c>
      <c r="M37" s="26">
        <v>0</v>
      </c>
      <c r="N37" s="26">
        <v>0</v>
      </c>
      <c r="O37" s="26">
        <v>0</v>
      </c>
      <c r="P37" s="26">
        <v>0</v>
      </c>
      <c r="Q37" s="26">
        <v>0</v>
      </c>
      <c r="R37" s="28" t="s">
        <v>313</v>
      </c>
    </row>
    <row r="38" spans="1:18" ht="157.5" customHeight="1" x14ac:dyDescent="0.3">
      <c r="A38" s="187" t="s">
        <v>314</v>
      </c>
      <c r="B38" s="71" t="s">
        <v>257</v>
      </c>
      <c r="C38" s="72" t="s">
        <v>315</v>
      </c>
      <c r="D38" s="74" t="s">
        <v>134</v>
      </c>
      <c r="E38" s="3">
        <f t="shared" ref="E38:Q38" si="8">IF(SUM(E44:E49)&lt;SUM(E39:E43),"ОШИБКА",IFERROR(((SUM(E39:E43))/(SUM(E44:E49))),0)*100)</f>
        <v>0</v>
      </c>
      <c r="F38" s="3">
        <f t="shared" si="8"/>
        <v>0</v>
      </c>
      <c r="G38" s="3">
        <f t="shared" si="8"/>
        <v>0</v>
      </c>
      <c r="H38" s="96">
        <f t="shared" si="8"/>
        <v>10.59407268338474</v>
      </c>
      <c r="I38" s="96">
        <f t="shared" si="8"/>
        <v>10.648829431438127</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3">
      <c r="A39" s="188"/>
      <c r="B39" s="6" t="s">
        <v>316</v>
      </c>
      <c r="C39" s="6" t="s">
        <v>317</v>
      </c>
      <c r="D39" s="7" t="s">
        <v>127</v>
      </c>
      <c r="E39" s="8">
        <v>0</v>
      </c>
      <c r="F39" s="8">
        <v>0</v>
      </c>
      <c r="G39" s="8">
        <v>0</v>
      </c>
      <c r="H39" s="97">
        <v>720</v>
      </c>
      <c r="I39" s="88">
        <v>712</v>
      </c>
      <c r="J39" s="8">
        <v>0</v>
      </c>
      <c r="K39" s="8">
        <v>0</v>
      </c>
      <c r="L39" s="8">
        <v>0</v>
      </c>
      <c r="M39" s="8">
        <v>0</v>
      </c>
      <c r="N39" s="8">
        <v>0</v>
      </c>
      <c r="O39" s="8">
        <v>0</v>
      </c>
      <c r="P39" s="8">
        <v>0</v>
      </c>
      <c r="Q39" s="8">
        <v>0</v>
      </c>
      <c r="R39" s="9" t="s">
        <v>318</v>
      </c>
    </row>
    <row r="40" spans="1:18" ht="33.75" customHeight="1" x14ac:dyDescent="0.3">
      <c r="A40" s="188"/>
      <c r="B40" s="6" t="s">
        <v>319</v>
      </c>
      <c r="C40" s="6" t="s">
        <v>320</v>
      </c>
      <c r="D40" s="7" t="s">
        <v>127</v>
      </c>
      <c r="E40" s="8">
        <v>0</v>
      </c>
      <c r="F40" s="8">
        <v>0</v>
      </c>
      <c r="G40" s="8">
        <v>0</v>
      </c>
      <c r="H40" s="97">
        <v>16</v>
      </c>
      <c r="I40" s="88">
        <v>14</v>
      </c>
      <c r="J40" s="8">
        <v>0</v>
      </c>
      <c r="K40" s="8">
        <v>0</v>
      </c>
      <c r="L40" s="8">
        <v>0</v>
      </c>
      <c r="M40" s="8">
        <v>0</v>
      </c>
      <c r="N40" s="8">
        <v>0</v>
      </c>
      <c r="O40" s="8">
        <v>0</v>
      </c>
      <c r="P40" s="8">
        <v>0</v>
      </c>
      <c r="Q40" s="8">
        <v>0</v>
      </c>
      <c r="R40" s="9" t="s">
        <v>321</v>
      </c>
    </row>
    <row r="41" spans="1:18" ht="45" customHeight="1" x14ac:dyDescent="0.3">
      <c r="A41" s="188"/>
      <c r="B41" s="6" t="s">
        <v>234</v>
      </c>
      <c r="C41" s="6" t="s">
        <v>235</v>
      </c>
      <c r="D41" s="7" t="s">
        <v>127</v>
      </c>
      <c r="E41" s="8">
        <v>0</v>
      </c>
      <c r="F41" s="8">
        <v>0</v>
      </c>
      <c r="G41" s="8">
        <v>0</v>
      </c>
      <c r="H41" s="97">
        <v>6</v>
      </c>
      <c r="I41" s="88">
        <v>6</v>
      </c>
      <c r="J41" s="8">
        <v>0</v>
      </c>
      <c r="K41" s="8">
        <v>0</v>
      </c>
      <c r="L41" s="8">
        <v>0</v>
      </c>
      <c r="M41" s="8">
        <v>0</v>
      </c>
      <c r="N41" s="8">
        <v>0</v>
      </c>
      <c r="O41" s="8">
        <v>0</v>
      </c>
      <c r="P41" s="8">
        <v>0</v>
      </c>
      <c r="Q41" s="8">
        <v>0</v>
      </c>
      <c r="R41" s="9" t="s">
        <v>236</v>
      </c>
    </row>
    <row r="42" spans="1:18" ht="22.5" customHeight="1" x14ac:dyDescent="0.3">
      <c r="A42" s="188"/>
      <c r="B42" s="6" t="s">
        <v>237</v>
      </c>
      <c r="C42" s="6" t="s">
        <v>238</v>
      </c>
      <c r="D42" s="7" t="s">
        <v>127</v>
      </c>
      <c r="E42" s="8">
        <v>0</v>
      </c>
      <c r="F42" s="8">
        <v>0</v>
      </c>
      <c r="G42" s="8">
        <v>0</v>
      </c>
      <c r="H42" s="97">
        <v>48</v>
      </c>
      <c r="I42" s="88">
        <v>64</v>
      </c>
      <c r="J42" s="8">
        <v>0</v>
      </c>
      <c r="K42" s="8">
        <v>0</v>
      </c>
      <c r="L42" s="8">
        <v>0</v>
      </c>
      <c r="M42" s="8">
        <v>0</v>
      </c>
      <c r="N42" s="8">
        <v>0</v>
      </c>
      <c r="O42" s="8">
        <v>0</v>
      </c>
      <c r="P42" s="8">
        <v>0</v>
      </c>
      <c r="Q42" s="8">
        <v>0</v>
      </c>
      <c r="R42" s="9" t="s">
        <v>239</v>
      </c>
    </row>
    <row r="43" spans="1:18" ht="33.75" customHeight="1" x14ac:dyDescent="0.3">
      <c r="A43" s="188"/>
      <c r="B43" s="5" t="s">
        <v>322</v>
      </c>
      <c r="C43" s="6" t="s">
        <v>241</v>
      </c>
      <c r="D43" s="7" t="s">
        <v>127</v>
      </c>
      <c r="E43" s="8">
        <v>0</v>
      </c>
      <c r="F43" s="8">
        <v>0</v>
      </c>
      <c r="G43" s="8">
        <v>0</v>
      </c>
      <c r="H43" s="97">
        <v>0</v>
      </c>
      <c r="I43" s="88">
        <v>0</v>
      </c>
      <c r="J43" s="8">
        <v>0</v>
      </c>
      <c r="K43" s="8">
        <v>0</v>
      </c>
      <c r="L43" s="8">
        <v>0</v>
      </c>
      <c r="M43" s="8">
        <v>0</v>
      </c>
      <c r="N43" s="8">
        <v>0</v>
      </c>
      <c r="O43" s="8">
        <v>0</v>
      </c>
      <c r="P43" s="8">
        <v>0</v>
      </c>
      <c r="Q43" s="8">
        <v>0</v>
      </c>
      <c r="R43" s="9" t="s">
        <v>242</v>
      </c>
    </row>
    <row r="44" spans="1:18" ht="22.5" customHeight="1" x14ac:dyDescent="0.3">
      <c r="A44" s="188"/>
      <c r="B44" s="5" t="s">
        <v>211</v>
      </c>
      <c r="C44" s="6" t="s">
        <v>212</v>
      </c>
      <c r="D44" s="7" t="s">
        <v>127</v>
      </c>
      <c r="E44" s="8">
        <f t="shared" ref="E44:Q44" si="9">E27</f>
        <v>0</v>
      </c>
      <c r="F44" s="8">
        <f t="shared" si="9"/>
        <v>0</v>
      </c>
      <c r="G44" s="8">
        <f t="shared" si="9"/>
        <v>0</v>
      </c>
      <c r="H44" s="97">
        <f t="shared" si="9"/>
        <v>90</v>
      </c>
      <c r="I44" s="88">
        <v>52</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3">
      <c r="A45" s="188"/>
      <c r="B45" s="5" t="s">
        <v>213</v>
      </c>
      <c r="C45" s="6" t="s">
        <v>214</v>
      </c>
      <c r="D45" s="7" t="s">
        <v>127</v>
      </c>
      <c r="E45" s="8">
        <f t="shared" ref="E45:Q45" si="10">E28</f>
        <v>0</v>
      </c>
      <c r="F45" s="8">
        <f t="shared" si="10"/>
        <v>0</v>
      </c>
      <c r="G45" s="8">
        <f t="shared" si="10"/>
        <v>0</v>
      </c>
      <c r="H45" s="97">
        <f t="shared" si="10"/>
        <v>6145</v>
      </c>
      <c r="I45" s="88">
        <v>6145</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3">
      <c r="A46" s="188"/>
      <c r="B46" s="5" t="s">
        <v>215</v>
      </c>
      <c r="C46" s="6" t="s">
        <v>216</v>
      </c>
      <c r="D46" s="7" t="s">
        <v>127</v>
      </c>
      <c r="E46" s="8">
        <f t="shared" ref="E46:Q46" si="11">E29</f>
        <v>0</v>
      </c>
      <c r="F46" s="8">
        <f t="shared" si="11"/>
        <v>0</v>
      </c>
      <c r="G46" s="8">
        <f t="shared" si="11"/>
        <v>0</v>
      </c>
      <c r="H46" s="97">
        <f t="shared" si="11"/>
        <v>0</v>
      </c>
      <c r="I46" s="88">
        <f t="shared" si="11"/>
        <v>0</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3">
      <c r="A47" s="188"/>
      <c r="B47" s="5" t="s">
        <v>217</v>
      </c>
      <c r="C47" s="6" t="s">
        <v>218</v>
      </c>
      <c r="D47" s="7" t="s">
        <v>127</v>
      </c>
      <c r="E47" s="8">
        <f t="shared" ref="E47:Q47" si="12">E30</f>
        <v>0</v>
      </c>
      <c r="F47" s="8">
        <f t="shared" si="12"/>
        <v>0</v>
      </c>
      <c r="G47" s="8">
        <f t="shared" si="12"/>
        <v>0</v>
      </c>
      <c r="H47" s="97">
        <f t="shared" si="12"/>
        <v>112</v>
      </c>
      <c r="I47" s="88">
        <v>125</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3">
      <c r="A48" s="188"/>
      <c r="B48" s="5" t="s">
        <v>220</v>
      </c>
      <c r="C48" s="6" t="s">
        <v>221</v>
      </c>
      <c r="D48" s="7" t="s">
        <v>127</v>
      </c>
      <c r="E48" s="8">
        <f t="shared" ref="E48:Q48" si="13">E31</f>
        <v>0</v>
      </c>
      <c r="F48" s="8">
        <f t="shared" si="13"/>
        <v>0</v>
      </c>
      <c r="G48" s="8">
        <f t="shared" si="13"/>
        <v>0</v>
      </c>
      <c r="H48" s="97">
        <f t="shared" si="13"/>
        <v>1110</v>
      </c>
      <c r="I48" s="88">
        <v>1153</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35">
      <c r="A49" s="189"/>
      <c r="B49" s="11" t="s">
        <v>223</v>
      </c>
      <c r="C49" s="12" t="s">
        <v>224</v>
      </c>
      <c r="D49" s="13" t="s">
        <v>127</v>
      </c>
      <c r="E49" s="1">
        <f t="shared" ref="E49:Q49" si="14">E32</f>
        <v>0</v>
      </c>
      <c r="F49" s="1">
        <f t="shared" si="14"/>
        <v>0</v>
      </c>
      <c r="G49" s="1">
        <f t="shared" si="14"/>
        <v>0</v>
      </c>
      <c r="H49" s="98">
        <f t="shared" si="14"/>
        <v>0</v>
      </c>
      <c r="I49" s="89">
        <f t="shared" si="14"/>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3">
      <c r="A50" s="187" t="s">
        <v>323</v>
      </c>
      <c r="B50" s="71" t="s">
        <v>324</v>
      </c>
      <c r="C50" s="72" t="s">
        <v>204</v>
      </c>
      <c r="D50" s="74" t="s">
        <v>115</v>
      </c>
      <c r="E50" s="3">
        <f t="shared" ref="E50:Q50" si="15">IFERROR((E51/(E52+E53)),0)</f>
        <v>0</v>
      </c>
      <c r="F50" s="3">
        <f t="shared" si="15"/>
        <v>0</v>
      </c>
      <c r="G50" s="3">
        <f t="shared" si="15"/>
        <v>0</v>
      </c>
      <c r="H50" s="96">
        <f t="shared" si="15"/>
        <v>38.889320992455474</v>
      </c>
      <c r="I50" s="96">
        <f t="shared" si="15"/>
        <v>41.823206449637709</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3">
      <c r="A51" s="188"/>
      <c r="B51" s="5" t="s">
        <v>205</v>
      </c>
      <c r="C51" s="6" t="s">
        <v>206</v>
      </c>
      <c r="D51" s="7" t="s">
        <v>115</v>
      </c>
      <c r="E51" s="8">
        <v>0</v>
      </c>
      <c r="F51" s="8">
        <v>0</v>
      </c>
      <c r="G51" s="8">
        <v>0</v>
      </c>
      <c r="H51" s="97">
        <v>20000</v>
      </c>
      <c r="I51" s="88">
        <v>20491.28</v>
      </c>
      <c r="J51" s="8">
        <v>0</v>
      </c>
      <c r="K51" s="8">
        <v>0</v>
      </c>
      <c r="L51" s="8">
        <v>0</v>
      </c>
      <c r="M51" s="8">
        <v>0</v>
      </c>
      <c r="N51" s="8">
        <v>0</v>
      </c>
      <c r="O51" s="8">
        <v>0</v>
      </c>
      <c r="P51" s="8">
        <v>0</v>
      </c>
      <c r="Q51" s="8">
        <v>0</v>
      </c>
      <c r="R51" s="9" t="s">
        <v>207</v>
      </c>
    </row>
    <row r="52" spans="1:18" ht="22.5" customHeight="1" x14ac:dyDescent="0.3">
      <c r="A52" s="188"/>
      <c r="B52" s="5" t="s">
        <v>125</v>
      </c>
      <c r="C52" s="6" t="s">
        <v>126</v>
      </c>
      <c r="D52" s="7" t="s">
        <v>127</v>
      </c>
      <c r="E52" s="8">
        <f t="shared" ref="E52:Q52" si="16">E4</f>
        <v>0</v>
      </c>
      <c r="F52" s="8">
        <f t="shared" si="16"/>
        <v>0</v>
      </c>
      <c r="G52" s="8">
        <f t="shared" si="16"/>
        <v>1</v>
      </c>
      <c r="H52" s="97">
        <f t="shared" si="16"/>
        <v>401.2</v>
      </c>
      <c r="I52" s="88">
        <f t="shared" si="16"/>
        <v>384.35</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35">
      <c r="A53" s="189"/>
      <c r="B53" s="11" t="s">
        <v>129</v>
      </c>
      <c r="C53" s="12" t="s">
        <v>130</v>
      </c>
      <c r="D53" s="13" t="s">
        <v>127</v>
      </c>
      <c r="E53" s="1">
        <f t="shared" ref="E53:Q53" si="17">E5</f>
        <v>0</v>
      </c>
      <c r="F53" s="1">
        <f t="shared" si="17"/>
        <v>0</v>
      </c>
      <c r="G53" s="1">
        <f t="shared" si="17"/>
        <v>1</v>
      </c>
      <c r="H53" s="98">
        <f t="shared" si="17"/>
        <v>113.08</v>
      </c>
      <c r="I53" s="89">
        <f t="shared" si="17"/>
        <v>105.6</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70866141732283472" right="0.70866141732283472" top="0.74803149606299213" bottom="0.74803149606299213" header="0.31496062992125984" footer="0.31496062992125984"/>
  <pageSetup paperSize="9" scale="5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Алексей Анатольевич Кокоткин</cp:lastModifiedBy>
  <cp:lastPrinted>2022-02-18T05:59:21Z</cp:lastPrinted>
  <dcterms:created xsi:type="dcterms:W3CDTF">2021-07-20T12:58:17Z</dcterms:created>
  <dcterms:modified xsi:type="dcterms:W3CDTF">2022-02-19T13:20:16Z</dcterms:modified>
</cp:coreProperties>
</file>